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Řízení a organizace školy\Školní rok 2019-2020\veřejné zakázky\rozdělovač kotelny ZŠ\"/>
    </mc:Choice>
  </mc:AlternateContent>
  <xr:revisionPtr revIDLastSave="0" documentId="8_{ECE9CA1B-14F7-43D9-BB56-5AB1F1C67AA6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4 D.1.4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'D.1.4 D.1.4.1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'D.1.4 D.1.4.1 Pol'!$A$1:$X$126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23" i="12" l="1"/>
  <c r="K8" i="12"/>
  <c r="G9" i="12"/>
  <c r="M9" i="12" s="1"/>
  <c r="I9" i="12"/>
  <c r="K9" i="12"/>
  <c r="O9" i="12"/>
  <c r="Q9" i="12"/>
  <c r="Q8" i="12" s="1"/>
  <c r="V9" i="12"/>
  <c r="V8" i="12" s="1"/>
  <c r="G10" i="12"/>
  <c r="G8" i="12" s="1"/>
  <c r="I50" i="1" s="1"/>
  <c r="I10" i="12"/>
  <c r="K10" i="12"/>
  <c r="O10" i="12"/>
  <c r="O8" i="12" s="1"/>
  <c r="Q10" i="12"/>
  <c r="V10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I30" i="12" s="1"/>
  <c r="K31" i="12"/>
  <c r="O31" i="12"/>
  <c r="Q31" i="12"/>
  <c r="V31" i="12"/>
  <c r="G35" i="12"/>
  <c r="I35" i="12"/>
  <c r="K35" i="12"/>
  <c r="O35" i="12"/>
  <c r="Q35" i="12"/>
  <c r="V35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V30" i="12" s="1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I43" i="12"/>
  <c r="K43" i="12"/>
  <c r="M43" i="12"/>
  <c r="O43" i="12"/>
  <c r="Q43" i="12"/>
  <c r="V43" i="12"/>
  <c r="G44" i="12"/>
  <c r="M44" i="12" s="1"/>
  <c r="I44" i="12"/>
  <c r="K44" i="12"/>
  <c r="O44" i="12"/>
  <c r="Q44" i="12"/>
  <c r="V44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M55" i="12" s="1"/>
  <c r="I55" i="12"/>
  <c r="K55" i="12"/>
  <c r="O55" i="12"/>
  <c r="Q55" i="12"/>
  <c r="V55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4" i="12"/>
  <c r="I64" i="12"/>
  <c r="K64" i="12"/>
  <c r="O64" i="12"/>
  <c r="Q64" i="12"/>
  <c r="V64" i="12"/>
  <c r="G66" i="12"/>
  <c r="M66" i="12" s="1"/>
  <c r="I66" i="12"/>
  <c r="K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G93" i="12"/>
  <c r="M93" i="12" s="1"/>
  <c r="I93" i="12"/>
  <c r="K93" i="12"/>
  <c r="O93" i="12"/>
  <c r="Q93" i="12"/>
  <c r="V93" i="12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8" i="12"/>
  <c r="I98" i="12"/>
  <c r="K98" i="12"/>
  <c r="M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G109" i="12" s="1"/>
  <c r="I56" i="1" s="1"/>
  <c r="I110" i="12"/>
  <c r="K110" i="12"/>
  <c r="O110" i="12"/>
  <c r="Q110" i="12"/>
  <c r="V110" i="12"/>
  <c r="V109" i="12" s="1"/>
  <c r="G111" i="12"/>
  <c r="I111" i="12"/>
  <c r="I109" i="12" s="1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I115" i="12"/>
  <c r="G116" i="12"/>
  <c r="G115" i="12" s="1"/>
  <c r="I57" i="1" s="1"/>
  <c r="I116" i="12"/>
  <c r="K116" i="12"/>
  <c r="K115" i="12" s="1"/>
  <c r="O116" i="12"/>
  <c r="O115" i="12" s="1"/>
  <c r="Q116" i="12"/>
  <c r="Q115" i="12" s="1"/>
  <c r="V116" i="12"/>
  <c r="V115" i="12" s="1"/>
  <c r="G120" i="12"/>
  <c r="M120" i="12" s="1"/>
  <c r="I120" i="12"/>
  <c r="K120" i="12"/>
  <c r="K119" i="12" s="1"/>
  <c r="O120" i="12"/>
  <c r="O119" i="12" s="1"/>
  <c r="Q120" i="12"/>
  <c r="Q119" i="12" s="1"/>
  <c r="V120" i="12"/>
  <c r="V119" i="12" s="1"/>
  <c r="G122" i="12"/>
  <c r="M122" i="12" s="1"/>
  <c r="I122" i="12"/>
  <c r="I119" i="12" s="1"/>
  <c r="K122" i="12"/>
  <c r="O122" i="12"/>
  <c r="Q122" i="12"/>
  <c r="V122" i="12"/>
  <c r="AE125" i="12"/>
  <c r="F42" i="1" s="1"/>
  <c r="I20" i="1"/>
  <c r="I18" i="1"/>
  <c r="I16" i="1"/>
  <c r="H40" i="1"/>
  <c r="V47" i="12" l="1"/>
  <c r="G30" i="12"/>
  <c r="I52" i="1" s="1"/>
  <c r="K86" i="12"/>
  <c r="I86" i="12"/>
  <c r="V65" i="12"/>
  <c r="K30" i="12"/>
  <c r="F39" i="1"/>
  <c r="Q65" i="12"/>
  <c r="M119" i="12"/>
  <c r="Q109" i="12"/>
  <c r="O109" i="12"/>
  <c r="I65" i="12"/>
  <c r="Q30" i="12"/>
  <c r="V11" i="12"/>
  <c r="K109" i="12"/>
  <c r="O86" i="12"/>
  <c r="G86" i="12"/>
  <c r="I55" i="1" s="1"/>
  <c r="O65" i="12"/>
  <c r="K47" i="12"/>
  <c r="I47" i="12"/>
  <c r="I11" i="12"/>
  <c r="I8" i="12"/>
  <c r="F41" i="1"/>
  <c r="K65" i="12"/>
  <c r="AF125" i="12"/>
  <c r="O11" i="12"/>
  <c r="Q86" i="12"/>
  <c r="O47" i="12"/>
  <c r="O30" i="12"/>
  <c r="K11" i="12"/>
  <c r="V86" i="12"/>
  <c r="Q47" i="12"/>
  <c r="Q11" i="12"/>
  <c r="M65" i="12"/>
  <c r="M86" i="12"/>
  <c r="M11" i="12"/>
  <c r="G47" i="12"/>
  <c r="I53" i="1" s="1"/>
  <c r="G119" i="12"/>
  <c r="I58" i="1" s="1"/>
  <c r="I19" i="1" s="1"/>
  <c r="M116" i="12"/>
  <c r="M115" i="12" s="1"/>
  <c r="M110" i="12"/>
  <c r="M109" i="12" s="1"/>
  <c r="G65" i="12"/>
  <c r="I54" i="1" s="1"/>
  <c r="M64" i="12"/>
  <c r="M47" i="12" s="1"/>
  <c r="M35" i="12"/>
  <c r="M30" i="12" s="1"/>
  <c r="G11" i="12"/>
  <c r="I51" i="1" s="1"/>
  <c r="I17" i="1" s="1"/>
  <c r="I21" i="1" s="1"/>
  <c r="M10" i="12"/>
  <c r="M8" i="12" s="1"/>
  <c r="J28" i="1"/>
  <c r="J26" i="1"/>
  <c r="G38" i="1"/>
  <c r="F38" i="1"/>
  <c r="J23" i="1"/>
  <c r="J24" i="1"/>
  <c r="J25" i="1"/>
  <c r="J27" i="1"/>
  <c r="E24" i="1"/>
  <c r="E26" i="1"/>
  <c r="I59" i="1" l="1"/>
  <c r="J58" i="1" s="1"/>
  <c r="G125" i="12"/>
  <c r="G42" i="1"/>
  <c r="H42" i="1" s="1"/>
  <c r="I42" i="1" s="1"/>
  <c r="G41" i="1"/>
  <c r="H41" i="1" s="1"/>
  <c r="I41" i="1" s="1"/>
  <c r="G39" i="1"/>
  <c r="F43" i="1"/>
  <c r="H39" i="1"/>
  <c r="H43" i="1" s="1"/>
  <c r="J54" i="1"/>
  <c r="J55" i="1"/>
  <c r="J52" i="1"/>
  <c r="J50" i="1"/>
  <c r="J57" i="1"/>
  <c r="J53" i="1"/>
  <c r="J56" i="1"/>
  <c r="J51" i="1"/>
  <c r="J39" i="1"/>
  <c r="J43" i="1" s="1"/>
  <c r="J41" i="1"/>
  <c r="J42" i="1"/>
  <c r="G23" i="1" l="1"/>
  <c r="G28" i="1"/>
  <c r="G43" i="1"/>
  <c r="G25" i="1" s="1"/>
  <c r="A25" i="1" s="1"/>
  <c r="A26" i="1" s="1"/>
  <c r="G26" i="1" s="1"/>
  <c r="I39" i="1"/>
  <c r="I43" i="1" s="1"/>
  <c r="J59" i="1"/>
  <c r="A23" i="1" l="1"/>
  <c r="A24" i="1" s="1"/>
  <c r="G24" i="1" s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Precision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<sst xmlns="http://schemas.openxmlformats.org/spreadsheetml/2006/main" count="853" uniqueCount="324">
  <si>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</si>
  <si>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</si>
  <si>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</si>
  <si>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</si>
  <si>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</si>
  <si>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</si>
  <si>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</si>
  <si>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</si>
  <si>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</si>
  <si>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</si>
  <si>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</si>
  <si>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</si>
  <si>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</si>
  <si>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</si>
  <si>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</si>
  <si>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</si>
  <si>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</si>
  <si>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</si>
  <si>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</si>
  <si>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</si>
  <si>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</si>
  <si>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</si>
  <si>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</si>
  <si>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</si>
  <si>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</si>
  <si>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</si>
  <si>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</si>
  <si>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</si>
  <si>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</si>
  <si>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</si>
  <si>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</si>
  <si>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</si>
  <si>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</si>
  <si>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</si>
  <si>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</si>
  <si>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</si>
  <si>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</si>
  <si>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</si>
  <si>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</si>
  <si>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</si>
  <si>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</si>
  <si>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</si>
  <si>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</si>
  <si>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D.1.4.1</t>
  </si>
  <si>
    <t>Vytápění</t>
  </si>
  <si>
    <t>D.1.4</t>
  </si>
  <si>
    <t>ÚT</t>
  </si>
  <si>
    <t>Objekt:</t>
  </si>
  <si>
    <t>Rozpočet:</t>
  </si>
  <si>
    <t>TPS20/42</t>
  </si>
  <si>
    <t>Výměna rozdělovače a sběrače objektu ZŠ a MŠ Bosonohy</t>
  </si>
  <si>
    <t>Základní škola a Mateřská škola Brno, Bosonožské nám. 44, příspěvková organizace</t>
  </si>
  <si>
    <t>Bosonožské náměstí 100/44</t>
  </si>
  <si>
    <t>Brno-Bosonohy</t>
  </si>
  <si>
    <t>64200</t>
  </si>
  <si>
    <t>48513997</t>
  </si>
  <si>
    <t>Stavba</t>
  </si>
  <si>
    <t>Provozní soubor</t>
  </si>
  <si>
    <t>Celkem za stavbu</t>
  </si>
  <si>
    <t>CZK</t>
  </si>
  <si>
    <t>Rekapitulace dílů</t>
  </si>
  <si>
    <t>Typ dílu</t>
  </si>
  <si>
    <t>700</t>
  </si>
  <si>
    <t>HZS - hodinové zúčtovací sazby, zkoušky, revize</t>
  </si>
  <si>
    <t>700B</t>
  </si>
  <si>
    <t>Demontáže</t>
  </si>
  <si>
    <t>713</t>
  </si>
  <si>
    <t>Izolace tepelné</t>
  </si>
  <si>
    <t>732</t>
  </si>
  <si>
    <t>Strojovny</t>
  </si>
  <si>
    <t>733</t>
  </si>
  <si>
    <t>Rozvod potrubí</t>
  </si>
  <si>
    <t>734</t>
  </si>
  <si>
    <t>Armatury</t>
  </si>
  <si>
    <t>767</t>
  </si>
  <si>
    <t>Konstrukce zámečnické</t>
  </si>
  <si>
    <t>783</t>
  </si>
  <si>
    <t>Nátěry</t>
  </si>
  <si>
    <t>VN</t>
  </si>
  <si>
    <t>ON</t>
  </si>
  <si>
    <t>Položkový soupis prací a dodávek</t>
  </si>
  <si>
    <t>#TypZaznamu#</t>
  </si>
  <si>
    <t>STA</t>
  </si>
  <si>
    <t>PRO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</si>
  <si>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</si>
  <si>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</si>
  <si>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</si>
  <si>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</si>
  <si>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</si>
  <si>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</si>
  <si>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</si>
  <si>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</si>
  <si>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</si>
  <si>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</si>
  <si>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</si>
  <si>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</si>
  <si>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</si>
  <si>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</si>
  <si>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</si>
  <si>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</si>
  <si>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</si>
  <si>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</si>
  <si>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</si>
  <si>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</si>
  <si>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</si>
  <si>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</si>
  <si>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</si>
  <si>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</si>
  <si>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</si>
  <si>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910      T01</t>
  </si>
  <si>
    <t>Hzs-nezměřitelné stavební práce a přípomoci</t>
  </si>
  <si>
    <t>hod</t>
  </si>
  <si>
    <t>Vlastní</t>
  </si>
  <si>
    <t>Indiv</t>
  </si>
  <si>
    <t>Práce</t>
  </si>
  <si>
    <t>POL1_</t>
  </si>
  <si>
    <t>R2</t>
  </si>
  <si>
    <t>Topná zkouška - napuštění uprav.vodou, odvzdušnění, vyregulování</t>
  </si>
  <si>
    <t>722130916R00</t>
  </si>
  <si>
    <t>Opravy vodovodního potrubí závitového přeřezání ocelové trubky, přes DN 25 do DN 50</t>
  </si>
  <si>
    <t>kus</t>
  </si>
  <si>
    <t>800-721</t>
  </si>
  <si>
    <t>RTS 20/ I</t>
  </si>
  <si>
    <t>722181812R00</t>
  </si>
  <si>
    <t>Demontáž plstěných pásů z trub do D 50</t>
  </si>
  <si>
    <t>m</t>
  </si>
  <si>
    <t>732110812R00</t>
  </si>
  <si>
    <t>Demontáž rozdělovačů a sběračů přes 100 do DN 200</t>
  </si>
  <si>
    <t>800-731</t>
  </si>
  <si>
    <t>732420811R00</t>
  </si>
  <si>
    <t>Demontáž čerpadel oběhových spirálních(do potrubí) DN 25</t>
  </si>
  <si>
    <t>732420812R00</t>
  </si>
  <si>
    <t>Demontáž čerpadel oběhových spirálních(do potrubí) DN 40</t>
  </si>
  <si>
    <t>732890801R00</t>
  </si>
  <si>
    <t>Vnitrostaveništní přemístění demontovaných hmot strojoven z objektu výšky do 6 m</t>
  </si>
  <si>
    <t>t</t>
  </si>
  <si>
    <t>vodorovně 100 m</t>
  </si>
  <si>
    <t>SPI</t>
  </si>
  <si>
    <t>733110808R00</t>
  </si>
  <si>
    <t>Demontáž potrubí z ocelových trubek závitových přes 32 do DN 50</t>
  </si>
  <si>
    <t>734200811R00</t>
  </si>
  <si>
    <t xml:space="preserve">Demontáž závitových armatur s jedním závitem, do G 1/2" </t>
  </si>
  <si>
    <t>734200822R00</t>
  </si>
  <si>
    <t>Demontáž závitových armatur se dvěma závity, přes 1/2 do G 1"</t>
  </si>
  <si>
    <t>734200823R00</t>
  </si>
  <si>
    <t>Demontáž závitových armatur se dvěma závity, přes 1 do G 6/4"</t>
  </si>
  <si>
    <t>734200824R00</t>
  </si>
  <si>
    <t>Demontáž závitových armatur se dvěma závity, přes 6/4 do G 2"</t>
  </si>
  <si>
    <t>734200833R00</t>
  </si>
  <si>
    <t>Demontáž závitových armatur se třemi závity, přes 1 do G 6/4"</t>
  </si>
  <si>
    <t>734200841R00</t>
  </si>
  <si>
    <t>Demontáž závitových armatur jednotrubkových horizontálních soustav se čtyřcestným směšovačem_x000D_
 jednobodové připojení</t>
  </si>
  <si>
    <t>734410811R00</t>
  </si>
  <si>
    <t>Demontáž teploměrů přímých a rohových</t>
  </si>
  <si>
    <t>735494811R00</t>
  </si>
  <si>
    <t>Vypuštění vody z otopných soustav bez kotlů, ohříváků, zásobníků a nádrží</t>
  </si>
  <si>
    <t>m2</t>
  </si>
  <si>
    <t>( bez kotlů, ohříváků, zásobníků a nádrží )</t>
  </si>
  <si>
    <t>979981101KPL</t>
  </si>
  <si>
    <t>Kontejner - odvoz a likvidace demont. materiálu</t>
  </si>
  <si>
    <t>Přesun suti</t>
  </si>
  <si>
    <t>POL8_</t>
  </si>
  <si>
    <t>713311322R00</t>
  </si>
  <si>
    <t>Montáž tepelné izolace těles pásy nebo rohožemi pásy LSP (lamelové skružovací pásy) připevněnými ocelovým drátem nebo cyklop péskou s konstrukcí z distančních kruhů z ocelových pásů bez přivaření konstrukce_x000D_
 ploch tvarových, dvouvrstvá</t>
  </si>
  <si>
    <t>800-713</t>
  </si>
  <si>
    <t>bez povrchové úpravy</t>
  </si>
  <si>
    <t>Včetně pomocného lešení o výšce podlahy do 1900 mm a pro zatížení do 1,5 kPa.</t>
  </si>
  <si>
    <t>POP</t>
  </si>
  <si>
    <t>montáž pro RS kombi (dodávka s RS) : 4*0,12*2,35*1,2</t>
  </si>
  <si>
    <t>VV</t>
  </si>
  <si>
    <t>722182004RT2</t>
  </si>
  <si>
    <t>Montáž tepelné izolace potrubí samolepicí spoj a příčné stažení páskou, přes DN 25 do DN 40</t>
  </si>
  <si>
    <t>DN32 : 18</t>
  </si>
  <si>
    <t>DN40 : 13</t>
  </si>
  <si>
    <t>722182006RT2</t>
  </si>
  <si>
    <t>Montáž tepelné izolace potrubí samolepicí spoj a příčné stažení páskou, přes DN 40 do DN 80</t>
  </si>
  <si>
    <t>DN50 : 8</t>
  </si>
  <si>
    <t>722182098KPL</t>
  </si>
  <si>
    <t>Příplatek za montáž izolačních tvarovek DN 110</t>
  </si>
  <si>
    <t>kpl.</t>
  </si>
  <si>
    <t>28323361R</t>
  </si>
  <si>
    <t>páska spojovací Al, PE; samolepicí; jednostranně; spoj parotěsný; š = 50,0 mm; l = 100 m</t>
  </si>
  <si>
    <t>SPCM</t>
  </si>
  <si>
    <t>Specifikace</t>
  </si>
  <si>
    <t>POL3_</t>
  </si>
  <si>
    <t>631433204R</t>
  </si>
  <si>
    <t>pouzdro potrubní minerální vlákno; povrchová úprava Al fólie; vnitřní průměr 42,0 mm; tl. izolace 30,0 mm; provozní teplota  do 200 °C; tepelná vodivost (10°C) 0,0330 W/mK; tepelná vodivost (40°C) 0,037 W/mK; tepelná vodivost (50°C) 0,039 W/mK</t>
  </si>
  <si>
    <t>631433305R</t>
  </si>
  <si>
    <t>pouzdro potrubní minerální vlákno; povrchová úprava Al fólie; vnitřní průměr 48,0 mm; tl. izolace 40,0 mm; provozní teplota  do 200 °C; tepelná vodivost (10°C) 0,0330 W/mK; tepelná vodivost (40°C) 0,037 W/mK; tepelná vodivost (50°C) 0,039 W/mK</t>
  </si>
  <si>
    <t>631433407R</t>
  </si>
  <si>
    <t>pouzdro potrubní minerální vlákno; povrchová úprava Al fólie; vnitřní průměr 60,0 mm; tl. izolace 50,0 mm; provozní teplota  do 200 °C; tepelná vodivost (10°C) 0,0330 W/mK; tepelná vodivost (40°C) 0,037 W/mK; tepelná vodivost (50°C) 0,039 W/mK</t>
  </si>
  <si>
    <t>998713101R00</t>
  </si>
  <si>
    <t>Přesun hmot pro izolace tepelné v objektech výšky do 6 m</t>
  </si>
  <si>
    <t>Přesun hmot</t>
  </si>
  <si>
    <t>POL7_</t>
  </si>
  <si>
    <t>50 m vodorovně</t>
  </si>
  <si>
    <t>732119192R00</t>
  </si>
  <si>
    <t>Rozdělovače a sběrače dodávka těles ve specifikaci_x000D_
 tělěs rozdělovačů a sběračů o délce 1 m, DN 125</t>
  </si>
  <si>
    <t>732119292R00</t>
  </si>
  <si>
    <t>Rozdělovače a sběrače dodávka těles ve specifikaci_x000D_
 příplatek k ceně za montáž každých dalších i započaytých 0,5 m délky tělěsa, DN 125</t>
  </si>
  <si>
    <t>732199100RM1</t>
  </si>
  <si>
    <t>Montáž orientačních štítků s dodávkou orientačního štítku</t>
  </si>
  <si>
    <t>soubor</t>
  </si>
  <si>
    <t>732291911R00</t>
  </si>
  <si>
    <t>Ostatní opravy ohříváků a výměníků tepla zpětné připojení potrubí_x000D_
 topného a vratného</t>
  </si>
  <si>
    <t>stávající ohřívač-dopojení : 1</t>
  </si>
  <si>
    <t>732429111R00</t>
  </si>
  <si>
    <t>Čerpadla teplovodní Montáž čerpadel teplovodních oběhových spirálních DN 25</t>
  </si>
  <si>
    <t>stávající (alpha2 25-60) : 1</t>
  </si>
  <si>
    <t>732429112R00</t>
  </si>
  <si>
    <t>Čerpadla teplovodní Montáž čerpadel teplovodních oběhových spirálních DN 40</t>
  </si>
  <si>
    <t>stávající (alpha2 32-40) : 1</t>
  </si>
  <si>
    <t>Odkaz na mn. položky pořadí 34 : 1,00000</t>
  </si>
  <si>
    <t>Odkaz na mn. položky pořadí 35 : 1,00000</t>
  </si>
  <si>
    <t>42640141GM3</t>
  </si>
  <si>
    <t>42640142GM3</t>
  </si>
  <si>
    <t>4848160312RS</t>
  </si>
  <si>
    <t>RS KOMBI rozdělovač/sběrač, MODUL 120, PN 6, Tmax=105°C, l=2350mm, vč. tepelné izolace</t>
  </si>
  <si>
    <t>8700637220913T</t>
  </si>
  <si>
    <t>Příslušenství RS KOMBI - Fixní stojan, M80-200/DN65-200, výška 400mm FS 65-200/400</t>
  </si>
  <si>
    <t>KS</t>
  </si>
  <si>
    <t>870063722092327T</t>
  </si>
  <si>
    <t>Příslušenství RS KOMBI - IZOLACE PUR 35mm,RS M120, kašírovaná ALU plech folie</t>
  </si>
  <si>
    <t>998732101R00</t>
  </si>
  <si>
    <t>Přesun hmot pro strojovny v objektech výšky do 6 m</t>
  </si>
  <si>
    <t>733111116R00</t>
  </si>
  <si>
    <t>Potrubí z trubek závitových ocelových bezešvých, běžných, v kotelnách a strojovnách, DN 32</t>
  </si>
  <si>
    <t>Potrubí včetně tvarovek a zednických výpomocí.</t>
  </si>
  <si>
    <t>733111117R00</t>
  </si>
  <si>
    <t>Potrubí z trubek závitových ocelových bezešvých, běžných, v kotelnách a strojovnách, DN 40</t>
  </si>
  <si>
    <t>733111118R00</t>
  </si>
  <si>
    <t>Potrubí z trubek závitových ocelových bezešvých, běžných, v kotelnách a strojovnách, DN 50</t>
  </si>
  <si>
    <t>733113116R00</t>
  </si>
  <si>
    <t>Potrubí z trubek závitových příplatek k ceně za zhotovení přípojky z ocelových trubek závitových,  ,  , DN 32</t>
  </si>
  <si>
    <t>733113117R00</t>
  </si>
  <si>
    <t>Potrubí z trubek závitových příplatek k ceně za zhotovení přípojky z ocelových trubek závitových,  ,  , DN 40</t>
  </si>
  <si>
    <t>733113118R00</t>
  </si>
  <si>
    <t>Potrubí z trubek závitových příplatek k ceně za zhotovení přípojky z ocelových trubek závitových,  ,  , DN 50</t>
  </si>
  <si>
    <t>733123916R00</t>
  </si>
  <si>
    <t>Svařovaný spoj potrubí ocelového D 44,5 mm</t>
  </si>
  <si>
    <t>733123917R00</t>
  </si>
  <si>
    <t>Svařovaný spoj potrubí ocelového D 51 mm</t>
  </si>
  <si>
    <t>733123919R00</t>
  </si>
  <si>
    <t>Svařovaný spoj potrubí ocelového D 60 mm</t>
  </si>
  <si>
    <t>733190106R00</t>
  </si>
  <si>
    <t>Tlakové zkoušky potrubí ocelových závitových, plastových, měděných do DN 32</t>
  </si>
  <si>
    <t>Včetně dodávky vody, uzavření a zabezpečení konců potrubí.</t>
  </si>
  <si>
    <t>733190107R00</t>
  </si>
  <si>
    <t>Tlakové zkoušky potrubí ocelových závitových, plastových, měděných přes DN 32 do DN 40</t>
  </si>
  <si>
    <t>733190108R00</t>
  </si>
  <si>
    <t>Tlakové zkoušky potrubí ocelových závitových, plastových, měděných přes DN 40 do DN 50</t>
  </si>
  <si>
    <t>733191916R00</t>
  </si>
  <si>
    <t>Opravy rozvodu potrubí z ocelových trubek závitových normálních i zesílených_x000D_
 zaslepení zkováním a zavařením, DN 32</t>
  </si>
  <si>
    <t>998733101R00</t>
  </si>
  <si>
    <t>Přesun hmot pro rozvody potrubí v objektech výšky do 6 m</t>
  </si>
  <si>
    <t>734209126R00</t>
  </si>
  <si>
    <t>Montáž závitové armatury se třemi závity, G 5/4", bez dodávky materiálu</t>
  </si>
  <si>
    <t>Odkaz na mn. položky pořadí 69 : 2,00000</t>
  </si>
  <si>
    <t>734215133R00</t>
  </si>
  <si>
    <t>Ventil automatický, odvzdušňovací, mosazný, PN 14, DN 15, včetně dodávky materiálu</t>
  </si>
  <si>
    <t>734235121R00</t>
  </si>
  <si>
    <t>Kohout kulový, mosazný, DN 15, PN 42,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</si>
  <si>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</si>
  <si>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</si>
  <si>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</si>
  <si>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</si>
  <si>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734235126R00</t>
  </si>
  <si>
    <t>Kohout kulový, mosazný, DN 50, PN 35, vnitřní-vnitřní, včetně dodávky materiálu</t>
  </si>
  <si>
    <t>734245424R00</t>
  </si>
  <si>
    <t>Klapka zpětná, mosazná, DN 32, PN 12, vnitřní-vnitřní závit, včetně dodávky materiálu</t>
  </si>
  <si>
    <t>734245425R00</t>
  </si>
  <si>
    <t>Klapka zpětná, mosazná, DN 40, PN 12, vnitřní-vnitřní závit, včetně dodávky materiálu</t>
  </si>
  <si>
    <t>734263315R00</t>
  </si>
  <si>
    <t>Šroubení topenářské, přímé, mosazné, DN 32, PN 10, včetně dodávky materiálu</t>
  </si>
  <si>
    <t>734291113R00</t>
  </si>
  <si>
    <t>Kohout kulový, napouštěcí a vypouštěcí, mosazný, DN 15, PN 10, včetně dodávky materiálu</t>
  </si>
  <si>
    <t>734295214R00</t>
  </si>
  <si>
    <t>Filtr mosazný, DN 32, PN 20, vnitřní-vnitřní závit, včetně dodávky materiálu</t>
  </si>
  <si>
    <t>734295215R00</t>
  </si>
  <si>
    <t>Filtr mosazný, DN 40, PN 20, vnitřní-vnitřní závit, včetně dodávky materiálu</t>
  </si>
  <si>
    <t>734419111R00</t>
  </si>
  <si>
    <t>Montáž teploměru_x000D_
 s pouzdrem nebo stonkem a jímkou, bez dodávky materiálu</t>
  </si>
  <si>
    <t>Odkaz na mn. položky pořadí 68 : 8,00000</t>
  </si>
  <si>
    <t>Odkaz na mn. položky pořadí 70 : 2,00000</t>
  </si>
  <si>
    <t>734421160R00</t>
  </si>
  <si>
    <t>Tlakoměr deformační 0-10 MPa č. 03322, D 100, včetně dodávky materiálu</t>
  </si>
  <si>
    <t>38832100R</t>
  </si>
  <si>
    <t>teploměr axiální pr.hlavice 40 mm; délka jímky bez jímky; rozsah stupnice 0 až 120 °C; způsob napojení zadní 1/2"; max teplota 120 °C; max tlak 1 MPa</t>
  </si>
  <si>
    <t>422185105R</t>
  </si>
  <si>
    <t>armatura regulační ventil třícestný se servopohonem, 5/4", Kv 18; PN 10; T +5 až + 110°C; napájení 230 V, 50 Hz; IP 32; pro MIX 3, MIX 4 a kotlové sestavy do 5/4", doba otevření 120 s, úhel otevření 90°; materiál mosaz OT 58</t>
  </si>
  <si>
    <t>KVs=16 : 2</t>
  </si>
  <si>
    <t>870063729090000012T</t>
  </si>
  <si>
    <t>Termomanometr 1/2 ", 0-6bar 1/2"</t>
  </si>
  <si>
    <t>PT</t>
  </si>
  <si>
    <t>998734101R00</t>
  </si>
  <si>
    <t>Přesun hmot pro armatury v objektech výšky do 6 m</t>
  </si>
  <si>
    <t>767995101R00</t>
  </si>
  <si>
    <t>Výroba a montáž atypických kovovových doplňků staveb hmotnosti do 5 kg</t>
  </si>
  <si>
    <t>kg</t>
  </si>
  <si>
    <t>800-767</t>
  </si>
  <si>
    <t>55399994R</t>
  </si>
  <si>
    <t>výrobek kovový zámečnický, atypický</t>
  </si>
  <si>
    <t>Ocelové výrobky - kotvy a spojky-atypické prvky : 25</t>
  </si>
  <si>
    <t>998767101R00</t>
  </si>
  <si>
    <t>Přesun hmot pro kovové stavební doplňk. konstrukce v objektech výšky do 6 m</t>
  </si>
  <si>
    <t>783424740R00</t>
  </si>
  <si>
    <t>Nátěry potrubí a armatur syntetické potrubí, do DN 50 mm, základní</t>
  </si>
  <si>
    <t>800-783</t>
  </si>
  <si>
    <t>na vzduchu schnoucí</t>
  </si>
  <si>
    <t>18+13+8</t>
  </si>
  <si>
    <t>005124010R</t>
  </si>
  <si>
    <t>Koordinační činnost</t>
  </si>
  <si>
    <t>Soubor</t>
  </si>
  <si>
    <t>VRN</t>
  </si>
  <si>
    <t>POL99_2</t>
  </si>
  <si>
    <t>Koordinace stavebních a technologických dodávek stavby.</t>
  </si>
  <si>
    <t>005211080R</t>
  </si>
  <si>
    <t xml:space="preserve">Bezpečnostní a hygienická opatření na staveništi </t>
  </si>
  <si>
    <t>POL99_8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</si>
  <si>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</si>
  <si>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</si>
  <si>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</si>
  <si>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Čerpadlo elektron.proměn.otáčky - náhrada za čerpadlo UPE 32-80</t>
  </si>
  <si>
    <t>Čerpadlo elektron.proměn.otáčky - náhrada za čerpadlo Magna 32-100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</si>
</sst>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2" t="s">
        <v>39</v>
      </c>
      <c r="B2" s="192"/>
      <c r="C2" s="192"/>
      <c r="D2" s="192"/>
      <c r="E2" s="192"/>
      <c r="F2" s="192"/>
      <c r="G2" s="192"/>
    </row>
  </sheetData>
  <sheetProtection algorithmName="SHA-512" hashValue="NRVcKaLAwMChi6FTwP5/P2fZTli9tx78v6G8ampuFlVoM5PxH5d75uLNYKRpr7h+XdJI19Or3zHC21VeV6Io9w==" saltValue="ACndLZcipiSoYSkNXPBom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2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93" t="s">
        <v>41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8" t="s">
        <v>22</v>
      </c>
      <c r="C2" s="79"/>
      <c r="D2" s="80" t="s">
        <v>49</v>
      </c>
      <c r="E2" s="202" t="s">
        <v>50</v>
      </c>
      <c r="F2" s="203"/>
      <c r="G2" s="203"/>
      <c r="H2" s="203"/>
      <c r="I2" s="203"/>
      <c r="J2" s="204"/>
      <c r="O2" s="1"/>
    </row>
    <row r="3" spans="1:15" ht="27" customHeight="1" x14ac:dyDescent="0.2">
      <c r="A3" s="2"/>
      <c r="B3" s="81" t="s">
        <v>47</v>
      </c>
      <c r="C3" s="79"/>
      <c r="D3" s="82" t="s">
        <v>45</v>
      </c>
      <c r="E3" s="205" t="s">
        <v>46</v>
      </c>
      <c r="F3" s="206"/>
      <c r="G3" s="206"/>
      <c r="H3" s="206"/>
      <c r="I3" s="206"/>
      <c r="J3" s="207"/>
    </row>
    <row r="4" spans="1:15" ht="23.25" customHeight="1" x14ac:dyDescent="0.2">
      <c r="A4" s="76">
        <v>9070</v>
      </c>
      <c r="B4" s="83" t="s">
        <v>48</v>
      </c>
      <c r="C4" s="84"/>
      <c r="D4" s="85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 t="s">
        <v>51</v>
      </c>
      <c r="E5" s="221"/>
      <c r="F5" s="221"/>
      <c r="G5" s="221"/>
      <c r="H5" s="18" t="s">
        <v>40</v>
      </c>
      <c r="I5" s="86" t="s">
        <v>55</v>
      </c>
      <c r="J5" s="8"/>
    </row>
    <row r="6" spans="1:15" ht="15.75" customHeight="1" x14ac:dyDescent="0.2">
      <c r="A6" s="2"/>
      <c r="B6" s="28"/>
      <c r="C6" s="55"/>
      <c r="D6" s="222" t="s">
        <v>52</v>
      </c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77" t="s">
        <v>54</v>
      </c>
      <c r="E7" s="224" t="s">
        <v>53</v>
      </c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9"/>
      <c r="E11" s="209"/>
      <c r="F11" s="209"/>
      <c r="G11" s="209"/>
      <c r="H11" s="18" t="s">
        <v>40</v>
      </c>
      <c r="I11" s="88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8"/>
      <c r="J12" s="8"/>
    </row>
    <row r="13" spans="1:15" ht="15.75" customHeight="1" x14ac:dyDescent="0.2">
      <c r="A13" s="2"/>
      <c r="B13" s="29"/>
      <c r="C13" s="56"/>
      <c r="D13" s="87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8"/>
      <c r="F15" s="208"/>
      <c r="G15" s="210"/>
      <c r="H15" s="210"/>
      <c r="I15" s="210" t="s">
        <v>29</v>
      </c>
      <c r="J15" s="211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SUMIF(F50:F58,A16,I50:I58)+SUMIF(F50:F58,"PSU",I50:I58)</f>
        <v>0</v>
      </c>
      <c r="J16" s="201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SUMIF(F50:F58,A17,I50:I58)</f>
        <v>0</v>
      </c>
      <c r="J17" s="201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SUMIF(F50:F58,A18,I50:I58)</f>
        <v>0</v>
      </c>
      <c r="J18" s="201"/>
    </row>
    <row r="19" spans="1:10" ht="23.25" customHeight="1" x14ac:dyDescent="0.2">
      <c r="A19" s="141" t="s">
        <v>78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SUMIF(F50:F58,A19,I50:I58)</f>
        <v>0</v>
      </c>
      <c r="J19" s="201"/>
    </row>
    <row r="20" spans="1:10" ht="23.25" customHeight="1" x14ac:dyDescent="0.2">
      <c r="A20" s="141" t="s">
        <v>79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SUMIF(F50:F58,A20,I50:I58)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1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29">
        <f>ZakladDPHSniVypocet</f>
        <v>0</v>
      </c>
      <c r="H23" s="230"/>
      <c r="I23" s="23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27">
        <f>IF(A24&gt;50, ROUNDUP(A23, 0), ROUNDDOWN(A23, 0))</f>
        <v>0</v>
      </c>
      <c r="H24" s="228"/>
      <c r="I24" s="22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29">
        <f>ZakladDPHZaklVypocet</f>
        <v>0</v>
      </c>
      <c r="H25" s="230"/>
      <c r="I25" s="23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196">
        <f>IF(A26&gt;50, ROUNDUP(A25, 0), ROUNDDOWN(A25, 0))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198">
        <f>CenaCelkem-(ZakladDPHSni+DPHSni+ZakladDPHZakl+DPHZakl)</f>
        <v>0</v>
      </c>
      <c r="H27" s="198"/>
      <c r="I27" s="198"/>
      <c r="J27" s="41" t="str">
        <f t="shared" si="0"/>
        <v>CZK</v>
      </c>
    </row>
    <row r="28" spans="1:10" ht="27.75" hidden="1" customHeight="1" thickBot="1" x14ac:dyDescent="0.25">
      <c r="A28" s="2"/>
      <c r="B28" s="115" t="s">
        <v>23</v>
      </c>
      <c r="C28" s="116"/>
      <c r="D28" s="116"/>
      <c r="E28" s="117"/>
      <c r="F28" s="118"/>
      <c r="G28" s="233">
        <f>ZakladDPHSniVypocet+ZakladDPHZaklVypocet</f>
        <v>0</v>
      </c>
      <c r="H28" s="233"/>
      <c r="I28" s="233"/>
      <c r="J28" s="11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5" t="s">
        <v>35</v>
      </c>
      <c r="C29" s="120"/>
      <c r="D29" s="120"/>
      <c r="E29" s="120"/>
      <c r="F29" s="121"/>
      <c r="G29" s="232">
        <f>IF(A29&gt;50, ROUNDUP(A27, 0), ROUNDDOWN(A27, 0))</f>
        <v>0</v>
      </c>
      <c r="H29" s="232"/>
      <c r="I29" s="232"/>
      <c r="J29" s="122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4"/>
      <c r="E34" s="235"/>
      <c r="G34" s="236"/>
      <c r="H34" s="237"/>
      <c r="I34" s="237"/>
      <c r="J34" s="25"/>
    </row>
    <row r="35" spans="1:10" ht="12.75" customHeight="1" x14ac:dyDescent="0.2">
      <c r="A35" s="2"/>
      <c r="B35" s="2"/>
      <c r="D35" s="226" t="s">
        <v>2</v>
      </c>
      <c r="E35" s="22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99" t="s">
        <v>1</v>
      </c>
      <c r="J38" s="100" t="s">
        <v>0</v>
      </c>
    </row>
    <row r="39" spans="1:10" ht="25.5" hidden="1" customHeight="1" x14ac:dyDescent="0.2">
      <c r="A39" s="91">
        <v>1</v>
      </c>
      <c r="B39" s="101" t="s">
        <v>56</v>
      </c>
      <c r="C39" s="238"/>
      <c r="D39" s="238"/>
      <c r="E39" s="238"/>
      <c r="F39" s="102">
        <f>'D.1.4 D.1.4.1 Pol'!AE125</f>
        <v>0</v>
      </c>
      <c r="G39" s="103">
        <f>'D.1.4 D.1.4.1 Pol'!AF125</f>
        <v>0</v>
      </c>
      <c r="H39" s="104">
        <f>(F39*SazbaDPH1/100)+(G39*SazbaDPH2/100)</f>
        <v>0</v>
      </c>
      <c r="I39" s="104">
        <f>F39+G39+H39</f>
        <v>0</v>
      </c>
      <c r="J39" s="105" t="e">
        <f ca="1">IF(_xlfn.SINGLE(CenaCelkemVypocet)=0,"",I39/_xlfn.SINGLE(CenaCelkemVypocet)*100)</f>
        <v>#NAME?</v>
      </c>
    </row>
    <row r="40" spans="1:10" ht="25.5" hidden="1" customHeight="1" x14ac:dyDescent="0.2">
      <c r="A40" s="91">
        <v>2</v>
      </c>
      <c r="B40" s="106"/>
      <c r="C40" s="239" t="s">
        <v>57</v>
      </c>
      <c r="D40" s="239"/>
      <c r="E40" s="239"/>
      <c r="F40" s="107"/>
      <c r="G40" s="108"/>
      <c r="H40" s="108">
        <f>(F40*SazbaDPH1/100)+(G40*SazbaDPH2/100)</f>
        <v>0</v>
      </c>
      <c r="I40" s="108"/>
      <c r="J40" s="109"/>
    </row>
    <row r="41" spans="1:10" ht="25.5" hidden="1" customHeight="1" x14ac:dyDescent="0.2">
      <c r="A41" s="91">
        <v>2</v>
      </c>
      <c r="B41" s="106" t="s">
        <v>45</v>
      </c>
      <c r="C41" s="239" t="s">
        <v>46</v>
      </c>
      <c r="D41" s="239"/>
      <c r="E41" s="239"/>
      <c r="F41" s="107">
        <f>'D.1.4 D.1.4.1 Pol'!AE125</f>
        <v>0</v>
      </c>
      <c r="G41" s="108">
        <f>'D.1.4 D.1.4.1 Pol'!AF125</f>
        <v>0</v>
      </c>
      <c r="H41" s="108">
        <f>(F41*SazbaDPH1/100)+(G41*SazbaDPH2/100)</f>
        <v>0</v>
      </c>
      <c r="I41" s="108">
        <f>F41+G41+H41</f>
        <v>0</v>
      </c>
      <c r="J41" s="109" t="e">
        <f ca="1">IF(_xlfn.SINGLE(CenaCelkemVypocet)=0,"",I41/_xlfn.SINGLE(CenaCelkemVypocet)*100)</f>
        <v>#NAME?</v>
      </c>
    </row>
    <row r="42" spans="1:10" ht="25.5" hidden="1" customHeight="1" x14ac:dyDescent="0.2">
      <c r="A42" s="91">
        <v>3</v>
      </c>
      <c r="B42" s="110" t="s">
        <v>43</v>
      </c>
      <c r="C42" s="238" t="s">
        <v>44</v>
      </c>
      <c r="D42" s="238"/>
      <c r="E42" s="238"/>
      <c r="F42" s="111">
        <f>'D.1.4 D.1.4.1 Pol'!AE125</f>
        <v>0</v>
      </c>
      <c r="G42" s="104">
        <f>'D.1.4 D.1.4.1 Pol'!AF125</f>
        <v>0</v>
      </c>
      <c r="H42" s="104">
        <f>(F42*SazbaDPH1/100)+(G42*SazbaDPH2/100)</f>
        <v>0</v>
      </c>
      <c r="I42" s="104">
        <f>F42+G42+H42</f>
        <v>0</v>
      </c>
      <c r="J42" s="105" t="e">
        <f ca="1">IF(_xlfn.SINGLE(CenaCelkemVypocet)=0,"",I42/_xlfn.SINGLE(CenaCelkemVypocet)*100)</f>
        <v>#NAME?</v>
      </c>
    </row>
    <row r="43" spans="1:10" ht="25.5" hidden="1" customHeight="1" x14ac:dyDescent="0.2">
      <c r="A43" s="91"/>
      <c r="B43" s="240" t="s">
        <v>58</v>
      </c>
      <c r="C43" s="241"/>
      <c r="D43" s="241"/>
      <c r="E43" s="242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3">
        <f>SUMIF(A39:A42,"=1",I39:I42)</f>
        <v>0</v>
      </c>
      <c r="J43" s="114" t="e">
        <f ca="1">SUMIF(A39:A42,"=1",J39:J42)</f>
        <v>#NAME?</v>
      </c>
    </row>
    <row r="47" spans="1:10" ht="15.75" x14ac:dyDescent="0.25">
      <c r="B47" s="123" t="s">
        <v>60</v>
      </c>
    </row>
    <row r="49" spans="1:10" ht="25.5" customHeight="1" x14ac:dyDescent="0.2">
      <c r="A49" s="125"/>
      <c r="B49" s="128" t="s">
        <v>17</v>
      </c>
      <c r="C49" s="128" t="s">
        <v>5</v>
      </c>
      <c r="D49" s="129"/>
      <c r="E49" s="129"/>
      <c r="F49" s="130" t="s">
        <v>61</v>
      </c>
      <c r="G49" s="130"/>
      <c r="H49" s="130"/>
      <c r="I49" s="130" t="s">
        <v>29</v>
      </c>
      <c r="J49" s="130" t="s">
        <v>0</v>
      </c>
    </row>
    <row r="50" spans="1:10" ht="36.75" customHeight="1" x14ac:dyDescent="0.2">
      <c r="A50" s="126"/>
      <c r="B50" s="131" t="s">
        <v>62</v>
      </c>
      <c r="C50" s="243" t="s">
        <v>63</v>
      </c>
      <c r="D50" s="244"/>
      <c r="E50" s="244"/>
      <c r="F50" s="137" t="s">
        <v>25</v>
      </c>
      <c r="G50" s="138"/>
      <c r="H50" s="138"/>
      <c r="I50" s="138">
        <f>'D.1.4 D.1.4.1 Pol'!G8</f>
        <v>0</v>
      </c>
      <c r="J50" s="135" t="str">
        <f>IF(I59=0,"",I50/I59*100)</f>
        <v/>
      </c>
    </row>
    <row r="51" spans="1:10" ht="36.75" customHeight="1" x14ac:dyDescent="0.2">
      <c r="A51" s="126"/>
      <c r="B51" s="131" t="s">
        <v>64</v>
      </c>
      <c r="C51" s="243" t="s">
        <v>65</v>
      </c>
      <c r="D51" s="244"/>
      <c r="E51" s="244"/>
      <c r="F51" s="137" t="s">
        <v>25</v>
      </c>
      <c r="G51" s="138"/>
      <c r="H51" s="138"/>
      <c r="I51" s="138">
        <f>'D.1.4 D.1.4.1 Pol'!G11</f>
        <v>0</v>
      </c>
      <c r="J51" s="135" t="str">
        <f>IF(I59=0,"",I51/I59*100)</f>
        <v/>
      </c>
    </row>
    <row r="52" spans="1:10" ht="36.75" customHeight="1" x14ac:dyDescent="0.2">
      <c r="A52" s="126"/>
      <c r="B52" s="131" t="s">
        <v>66</v>
      </c>
      <c r="C52" s="243" t="s">
        <v>67</v>
      </c>
      <c r="D52" s="244"/>
      <c r="E52" s="244"/>
      <c r="F52" s="137" t="s">
        <v>25</v>
      </c>
      <c r="G52" s="138"/>
      <c r="H52" s="138"/>
      <c r="I52" s="138">
        <f>'D.1.4 D.1.4.1 Pol'!G30</f>
        <v>0</v>
      </c>
      <c r="J52" s="135" t="str">
        <f>IF(I59=0,"",I52/I59*100)</f>
        <v/>
      </c>
    </row>
    <row r="53" spans="1:10" ht="36.75" customHeight="1" x14ac:dyDescent="0.2">
      <c r="A53" s="126"/>
      <c r="B53" s="131" t="s">
        <v>68</v>
      </c>
      <c r="C53" s="243" t="s">
        <v>69</v>
      </c>
      <c r="D53" s="244"/>
      <c r="E53" s="244"/>
      <c r="F53" s="137" t="s">
        <v>25</v>
      </c>
      <c r="G53" s="138"/>
      <c r="H53" s="138"/>
      <c r="I53" s="138">
        <f>'D.1.4 D.1.4.1 Pol'!G47</f>
        <v>0</v>
      </c>
      <c r="J53" s="135" t="str">
        <f>IF(I59=0,"",I53/I59*100)</f>
        <v/>
      </c>
    </row>
    <row r="54" spans="1:10" ht="36.75" customHeight="1" x14ac:dyDescent="0.2">
      <c r="A54" s="126"/>
      <c r="B54" s="131" t="s">
        <v>70</v>
      </c>
      <c r="C54" s="243" t="s">
        <v>71</v>
      </c>
      <c r="D54" s="244"/>
      <c r="E54" s="244"/>
      <c r="F54" s="137" t="s">
        <v>25</v>
      </c>
      <c r="G54" s="138"/>
      <c r="H54" s="138"/>
      <c r="I54" s="138">
        <f>'D.1.4 D.1.4.1 Pol'!G65</f>
        <v>0</v>
      </c>
      <c r="J54" s="135" t="str">
        <f>IF(I59=0,"",I54/I59*100)</f>
        <v/>
      </c>
    </row>
    <row r="55" spans="1:10" ht="36.75" customHeight="1" x14ac:dyDescent="0.2">
      <c r="A55" s="126"/>
      <c r="B55" s="131" t="s">
        <v>72</v>
      </c>
      <c r="C55" s="243" t="s">
        <v>73</v>
      </c>
      <c r="D55" s="244"/>
      <c r="E55" s="244"/>
      <c r="F55" s="137" t="s">
        <v>25</v>
      </c>
      <c r="G55" s="138"/>
      <c r="H55" s="138"/>
      <c r="I55" s="138">
        <f>'D.1.4 D.1.4.1 Pol'!G86</f>
        <v>0</v>
      </c>
      <c r="J55" s="135" t="str">
        <f>IF(I59=0,"",I55/I59*100)</f>
        <v/>
      </c>
    </row>
    <row r="56" spans="1:10" ht="36.75" customHeight="1" x14ac:dyDescent="0.2">
      <c r="A56" s="126"/>
      <c r="B56" s="131" t="s">
        <v>74</v>
      </c>
      <c r="C56" s="243" t="s">
        <v>75</v>
      </c>
      <c r="D56" s="244"/>
      <c r="E56" s="244"/>
      <c r="F56" s="137" t="s">
        <v>25</v>
      </c>
      <c r="G56" s="138"/>
      <c r="H56" s="138"/>
      <c r="I56" s="138">
        <f>'D.1.4 D.1.4.1 Pol'!G109</f>
        <v>0</v>
      </c>
      <c r="J56" s="135" t="str">
        <f>IF(I59=0,"",I56/I59*100)</f>
        <v/>
      </c>
    </row>
    <row r="57" spans="1:10" ht="36.75" customHeight="1" x14ac:dyDescent="0.2">
      <c r="A57" s="126"/>
      <c r="B57" s="131" t="s">
        <v>76</v>
      </c>
      <c r="C57" s="243" t="s">
        <v>77</v>
      </c>
      <c r="D57" s="244"/>
      <c r="E57" s="244"/>
      <c r="F57" s="137" t="s">
        <v>25</v>
      </c>
      <c r="G57" s="138"/>
      <c r="H57" s="138"/>
      <c r="I57" s="138">
        <f>'D.1.4 D.1.4.1 Pol'!G115</f>
        <v>0</v>
      </c>
      <c r="J57" s="135" t="str">
        <f>IF(I59=0,"",I57/I59*100)</f>
        <v/>
      </c>
    </row>
    <row r="58" spans="1:10" ht="36.75" customHeight="1" x14ac:dyDescent="0.2">
      <c r="A58" s="126"/>
      <c r="B58" s="131" t="s">
        <v>78</v>
      </c>
      <c r="C58" s="243" t="s">
        <v>27</v>
      </c>
      <c r="D58" s="244"/>
      <c r="E58" s="244"/>
      <c r="F58" s="137" t="s">
        <v>78</v>
      </c>
      <c r="G58" s="138"/>
      <c r="H58" s="138"/>
      <c r="I58" s="138">
        <f>'D.1.4 D.1.4.1 Pol'!G119</f>
        <v>0</v>
      </c>
      <c r="J58" s="135" t="str">
        <f>IF(I59=0,"",I58/I59*100)</f>
        <v/>
      </c>
    </row>
    <row r="59" spans="1:10" ht="25.5" customHeight="1" x14ac:dyDescent="0.2">
      <c r="A59" s="127"/>
      <c r="B59" s="132" t="s">
        <v>1</v>
      </c>
      <c r="C59" s="133"/>
      <c r="D59" s="134"/>
      <c r="E59" s="134"/>
      <c r="F59" s="139"/>
      <c r="G59" s="140"/>
      <c r="H59" s="140"/>
      <c r="I59" s="140">
        <f>SUM(I50:I58)</f>
        <v>0</v>
      </c>
      <c r="J59" s="136">
        <f>SUM(J50:J58)</f>
        <v>0</v>
      </c>
    </row>
    <row r="60" spans="1:10" x14ac:dyDescent="0.2">
      <c r="F60" s="89"/>
      <c r="G60" s="89"/>
      <c r="H60" s="89"/>
      <c r="I60" s="89"/>
      <c r="J60" s="90"/>
    </row>
    <row r="61" spans="1:10" x14ac:dyDescent="0.2">
      <c r="F61" s="89"/>
      <c r="G61" s="89"/>
      <c r="H61" s="89"/>
      <c r="I61" s="89"/>
      <c r="J61" s="90"/>
    </row>
    <row r="62" spans="1:10" x14ac:dyDescent="0.2">
      <c r="F62" s="89"/>
      <c r="G62" s="89"/>
      <c r="H62" s="89"/>
      <c r="I62" s="89"/>
      <c r="J62" s="90"/>
    </row>
  </sheetData>
  <sheetProtection algorithmName="SHA-512" hashValue="4NWd3U6A6wH0erKIwxzs12prriHD23ocugu+77y6n8gx9mASGtL89bl7lPM4hW+xUEkRHQnR0nv6lUiosyrQ7w==" saltValue="0QTdWP+XEhF/TQSR/qi3z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50" t="s">
        <v>7</v>
      </c>
      <c r="B2" s="49"/>
      <c r="C2" s="247"/>
      <c r="D2" s="247"/>
      <c r="E2" s="247"/>
      <c r="F2" s="247"/>
      <c r="G2" s="248"/>
    </row>
    <row r="3" spans="1:7" ht="24.95" customHeight="1" x14ac:dyDescent="0.2">
      <c r="A3" s="50" t="s">
        <v>8</v>
      </c>
      <c r="B3" s="49"/>
      <c r="C3" s="247"/>
      <c r="D3" s="247"/>
      <c r="E3" s="247"/>
      <c r="F3" s="247"/>
      <c r="G3" s="248"/>
    </row>
    <row r="4" spans="1:7" ht="24.95" customHeight="1" x14ac:dyDescent="0.2">
      <c r="A4" s="50" t="s">
        <v>9</v>
      </c>
      <c r="B4" s="49"/>
      <c r="C4" s="247"/>
      <c r="D4" s="247"/>
      <c r="E4" s="247"/>
      <c r="F4" s="247"/>
      <c r="G4" s="248"/>
    </row>
    <row r="5" spans="1:7" x14ac:dyDescent="0.2">
      <c r="B5" s="4"/>
      <c r="C5" s="5"/>
      <c r="D5" s="6"/>
    </row>
  </sheetData>
  <sheetProtection algorithmName="SHA-512" hashValue="2ehE2IW9bIwl5bsi0uy1F6PMhKiwOF4eclMD39cN1fUyozZaN5XEDLqEp+ymY7LKOJCE06pJnMtP7+GmsgRwJQ==" saltValue="mW2WjcagVtl2tYYAdJdYC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53" activePane="bottomLeft" state="frozen"/>
      <selection pane="bottomLeft" activeCell="C61" sqref="C61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1" t="s">
        <v>80</v>
      </c>
      <c r="B1" s="251"/>
      <c r="C1" s="251"/>
      <c r="D1" s="251"/>
      <c r="E1" s="251"/>
      <c r="F1" s="251"/>
      <c r="G1" s="251"/>
      <c r="AG1" t="s">
        <v>81</v>
      </c>
    </row>
    <row r="2" spans="1:60" ht="24.95" customHeight="1" x14ac:dyDescent="0.2">
      <c r="A2" s="142" t="s">
        <v>7</v>
      </c>
      <c r="B2" s="49" t="s">
        <v>49</v>
      </c>
      <c r="C2" s="252" t="s">
        <v>50</v>
      </c>
      <c r="D2" s="253"/>
      <c r="E2" s="253"/>
      <c r="F2" s="253"/>
      <c r="G2" s="254"/>
      <c r="AG2" t="s">
        <v>82</v>
      </c>
    </row>
    <row r="3" spans="1:60" ht="24.95" customHeight="1" x14ac:dyDescent="0.2">
      <c r="A3" s="142" t="s">
        <v>8</v>
      </c>
      <c r="B3" s="49" t="s">
        <v>45</v>
      </c>
      <c r="C3" s="252" t="s">
        <v>46</v>
      </c>
      <c r="D3" s="253"/>
      <c r="E3" s="253"/>
      <c r="F3" s="253"/>
      <c r="G3" s="254"/>
      <c r="AC3" s="124" t="s">
        <v>83</v>
      </c>
      <c r="AG3" t="s">
        <v>84</v>
      </c>
    </row>
    <row r="4" spans="1:60" ht="24.95" customHeight="1" x14ac:dyDescent="0.2">
      <c r="A4" s="143" t="s">
        <v>9</v>
      </c>
      <c r="B4" s="144" t="s">
        <v>43</v>
      </c>
      <c r="C4" s="255" t="s">
        <v>44</v>
      </c>
      <c r="D4" s="256"/>
      <c r="E4" s="256"/>
      <c r="F4" s="256"/>
      <c r="G4" s="257"/>
      <c r="AG4" t="s">
        <v>85</v>
      </c>
    </row>
    <row r="5" spans="1:60" x14ac:dyDescent="0.2">
      <c r="D5" s="10"/>
    </row>
    <row r="6" spans="1:60" ht="38.25" x14ac:dyDescent="0.2">
      <c r="A6" s="146" t="s">
        <v>86</v>
      </c>
      <c r="B6" s="148" t="s">
        <v>87</v>
      </c>
      <c r="C6" s="148" t="s">
        <v>88</v>
      </c>
      <c r="D6" s="147" t="s">
        <v>89</v>
      </c>
      <c r="E6" s="146" t="s">
        <v>90</v>
      </c>
      <c r="F6" s="145" t="s">
        <v>91</v>
      </c>
      <c r="G6" s="146" t="s">
        <v>29</v>
      </c>
      <c r="H6" s="149" t="s">
        <v>30</v>
      </c>
      <c r="I6" s="149" t="s">
        <v>92</v>
      </c>
      <c r="J6" s="149" t="s">
        <v>31</v>
      </c>
      <c r="K6" s="149" t="s">
        <v>93</v>
      </c>
      <c r="L6" s="149" t="s">
        <v>94</v>
      </c>
      <c r="M6" s="149" t="s">
        <v>95</v>
      </c>
      <c r="N6" s="149" t="s">
        <v>96</v>
      </c>
      <c r="O6" s="149" t="s">
        <v>97</v>
      </c>
      <c r="P6" s="149" t="s">
        <v>98</v>
      </c>
      <c r="Q6" s="149" t="s">
        <v>99</v>
      </c>
      <c r="R6" s="149" t="s">
        <v>100</v>
      </c>
      <c r="S6" s="149" t="s">
        <v>101</v>
      </c>
      <c r="T6" s="149" t="s">
        <v>102</v>
      </c>
      <c r="U6" s="149" t="s">
        <v>103</v>
      </c>
      <c r="V6" s="149" t="s">
        <v>104</v>
      </c>
      <c r="W6" s="149" t="s">
        <v>105</v>
      </c>
      <c r="X6" s="149" t="s">
        <v>106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">
      <c r="A8" s="163" t="s">
        <v>107</v>
      </c>
      <c r="B8" s="164" t="s">
        <v>62</v>
      </c>
      <c r="C8" s="185" t="s">
        <v>63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7"/>
      <c r="O8" s="167">
        <f>SUM(O9:O10)</f>
        <v>0</v>
      </c>
      <c r="P8" s="167"/>
      <c r="Q8" s="167">
        <f>SUM(Q9:Q10)</f>
        <v>0</v>
      </c>
      <c r="R8" s="167"/>
      <c r="S8" s="167"/>
      <c r="T8" s="168"/>
      <c r="U8" s="162"/>
      <c r="V8" s="162">
        <f>SUM(V9:V10)</f>
        <v>8</v>
      </c>
      <c r="W8" s="162"/>
      <c r="X8" s="162"/>
      <c r="AG8" t="s">
        <v>108</v>
      </c>
    </row>
    <row r="9" spans="1:60" outlineLevel="1" x14ac:dyDescent="0.2">
      <c r="A9" s="176">
        <v>1</v>
      </c>
      <c r="B9" s="177" t="s">
        <v>109</v>
      </c>
      <c r="C9" s="186" t="s">
        <v>110</v>
      </c>
      <c r="D9" s="178" t="s">
        <v>111</v>
      </c>
      <c r="E9" s="179">
        <v>8</v>
      </c>
      <c r="F9" s="180"/>
      <c r="G9" s="181">
        <f>ROUND(E9*F9,2)</f>
        <v>0</v>
      </c>
      <c r="H9" s="180"/>
      <c r="I9" s="181">
        <f>ROUND(E9*H9,2)</f>
        <v>0</v>
      </c>
      <c r="J9" s="180"/>
      <c r="K9" s="181">
        <f>ROUND(E9*J9,2)</f>
        <v>0</v>
      </c>
      <c r="L9" s="181">
        <v>21</v>
      </c>
      <c r="M9" s="181">
        <f>G9*(1+L9/100)</f>
        <v>0</v>
      </c>
      <c r="N9" s="181">
        <v>0</v>
      </c>
      <c r="O9" s="181">
        <f>ROUND(E9*N9,2)</f>
        <v>0</v>
      </c>
      <c r="P9" s="181">
        <v>0</v>
      </c>
      <c r="Q9" s="181">
        <f>ROUND(E9*P9,2)</f>
        <v>0</v>
      </c>
      <c r="R9" s="181"/>
      <c r="S9" s="181" t="s">
        <v>112</v>
      </c>
      <c r="T9" s="182" t="s">
        <v>113</v>
      </c>
      <c r="U9" s="159">
        <v>1</v>
      </c>
      <c r="V9" s="159">
        <f>ROUND(E9*U9,2)</f>
        <v>8</v>
      </c>
      <c r="W9" s="159"/>
      <c r="X9" s="159" t="s">
        <v>114</v>
      </c>
      <c r="Y9" s="150"/>
      <c r="Z9" s="150"/>
      <c r="AA9" s="150"/>
      <c r="AB9" s="150"/>
      <c r="AC9" s="150"/>
      <c r="AD9" s="150"/>
      <c r="AE9" s="150"/>
      <c r="AF9" s="150"/>
      <c r="AG9" s="150" t="s">
        <v>115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116</v>
      </c>
      <c r="C10" s="186" t="s">
        <v>117</v>
      </c>
      <c r="D10" s="178" t="s">
        <v>111</v>
      </c>
      <c r="E10" s="179">
        <v>24</v>
      </c>
      <c r="F10" s="180"/>
      <c r="G10" s="181">
        <f>ROUND(E10*F10,2)</f>
        <v>0</v>
      </c>
      <c r="H10" s="180"/>
      <c r="I10" s="181">
        <f>ROUND(E10*H10,2)</f>
        <v>0</v>
      </c>
      <c r="J10" s="180"/>
      <c r="K10" s="181">
        <f>ROUND(E10*J10,2)</f>
        <v>0</v>
      </c>
      <c r="L10" s="181">
        <v>21</v>
      </c>
      <c r="M10" s="181">
        <f>G10*(1+L10/100)</f>
        <v>0</v>
      </c>
      <c r="N10" s="181">
        <v>0</v>
      </c>
      <c r="O10" s="181">
        <f>ROUND(E10*N10,2)</f>
        <v>0</v>
      </c>
      <c r="P10" s="181">
        <v>0</v>
      </c>
      <c r="Q10" s="181">
        <f>ROUND(E10*P10,2)</f>
        <v>0</v>
      </c>
      <c r="R10" s="181"/>
      <c r="S10" s="181" t="s">
        <v>112</v>
      </c>
      <c r="T10" s="182" t="s">
        <v>113</v>
      </c>
      <c r="U10" s="159">
        <v>0</v>
      </c>
      <c r="V10" s="159">
        <f>ROUND(E10*U10,2)</f>
        <v>0</v>
      </c>
      <c r="W10" s="159"/>
      <c r="X10" s="159" t="s">
        <v>114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115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163" t="s">
        <v>107</v>
      </c>
      <c r="B11" s="164" t="s">
        <v>64</v>
      </c>
      <c r="C11" s="185" t="s">
        <v>65</v>
      </c>
      <c r="D11" s="165"/>
      <c r="E11" s="166"/>
      <c r="F11" s="167"/>
      <c r="G11" s="167">
        <f>SUMIF(AG12:AG29,"&lt;&gt;NOR",G12:G29)</f>
        <v>0</v>
      </c>
      <c r="H11" s="167"/>
      <c r="I11" s="167">
        <f>SUM(I12:I29)</f>
        <v>0</v>
      </c>
      <c r="J11" s="167"/>
      <c r="K11" s="167">
        <f>SUM(K12:K29)</f>
        <v>0</v>
      </c>
      <c r="L11" s="167"/>
      <c r="M11" s="167">
        <f>SUM(M12:M29)</f>
        <v>0</v>
      </c>
      <c r="N11" s="167"/>
      <c r="O11" s="167">
        <f>SUM(O12:O29)</f>
        <v>0</v>
      </c>
      <c r="P11" s="167"/>
      <c r="Q11" s="167">
        <f>SUM(Q12:Q29)</f>
        <v>0.41000000000000003</v>
      </c>
      <c r="R11" s="167"/>
      <c r="S11" s="167"/>
      <c r="T11" s="168"/>
      <c r="U11" s="162"/>
      <c r="V11" s="162">
        <f>SUM(V12:V29)</f>
        <v>30.769999999999996</v>
      </c>
      <c r="W11" s="162"/>
      <c r="X11" s="162"/>
      <c r="AG11" t="s">
        <v>108</v>
      </c>
    </row>
    <row r="12" spans="1:60" outlineLevel="1" x14ac:dyDescent="0.2">
      <c r="A12" s="176">
        <v>3</v>
      </c>
      <c r="B12" s="177" t="s">
        <v>118</v>
      </c>
      <c r="C12" s="186" t="s">
        <v>119</v>
      </c>
      <c r="D12" s="178" t="s">
        <v>120</v>
      </c>
      <c r="E12" s="179">
        <v>2</v>
      </c>
      <c r="F12" s="180"/>
      <c r="G12" s="181">
        <f t="shared" ref="G12:G17" si="0">ROUND(E12*F12,2)</f>
        <v>0</v>
      </c>
      <c r="H12" s="180"/>
      <c r="I12" s="181">
        <f t="shared" ref="I12:I17" si="1">ROUND(E12*H12,2)</f>
        <v>0</v>
      </c>
      <c r="J12" s="180"/>
      <c r="K12" s="181">
        <f t="shared" ref="K12:K17" si="2">ROUND(E12*J12,2)</f>
        <v>0</v>
      </c>
      <c r="L12" s="181">
        <v>21</v>
      </c>
      <c r="M12" s="181">
        <f t="shared" ref="M12:M17" si="3">G12*(1+L12/100)</f>
        <v>0</v>
      </c>
      <c r="N12" s="181">
        <v>0</v>
      </c>
      <c r="O12" s="181">
        <f t="shared" ref="O12:O17" si="4">ROUND(E12*N12,2)</f>
        <v>0</v>
      </c>
      <c r="P12" s="181">
        <v>0</v>
      </c>
      <c r="Q12" s="181">
        <f t="shared" ref="Q12:Q17" si="5">ROUND(E12*P12,2)</f>
        <v>0</v>
      </c>
      <c r="R12" s="181" t="s">
        <v>121</v>
      </c>
      <c r="S12" s="181" t="s">
        <v>122</v>
      </c>
      <c r="T12" s="182" t="s">
        <v>122</v>
      </c>
      <c r="U12" s="159">
        <v>8.7999999999999995E-2</v>
      </c>
      <c r="V12" s="159">
        <f t="shared" ref="V12:V17" si="6">ROUND(E12*U12,2)</f>
        <v>0.18</v>
      </c>
      <c r="W12" s="159"/>
      <c r="X12" s="159" t="s">
        <v>114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115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4</v>
      </c>
      <c r="B13" s="177" t="s">
        <v>123</v>
      </c>
      <c r="C13" s="186" t="s">
        <v>124</v>
      </c>
      <c r="D13" s="178" t="s">
        <v>125</v>
      </c>
      <c r="E13" s="179">
        <v>40</v>
      </c>
      <c r="F13" s="180"/>
      <c r="G13" s="181">
        <f t="shared" si="0"/>
        <v>0</v>
      </c>
      <c r="H13" s="180"/>
      <c r="I13" s="181">
        <f t="shared" si="1"/>
        <v>0</v>
      </c>
      <c r="J13" s="180"/>
      <c r="K13" s="181">
        <f t="shared" si="2"/>
        <v>0</v>
      </c>
      <c r="L13" s="181">
        <v>21</v>
      </c>
      <c r="M13" s="181">
        <f t="shared" si="3"/>
        <v>0</v>
      </c>
      <c r="N13" s="181">
        <v>0</v>
      </c>
      <c r="O13" s="181">
        <f t="shared" si="4"/>
        <v>0</v>
      </c>
      <c r="P13" s="181">
        <v>2.3000000000000001E-4</v>
      </c>
      <c r="Q13" s="181">
        <f t="shared" si="5"/>
        <v>0.01</v>
      </c>
      <c r="R13" s="181" t="s">
        <v>121</v>
      </c>
      <c r="S13" s="181" t="s">
        <v>122</v>
      </c>
      <c r="T13" s="182" t="s">
        <v>122</v>
      </c>
      <c r="U13" s="159">
        <v>7.1999999999999995E-2</v>
      </c>
      <c r="V13" s="159">
        <f t="shared" si="6"/>
        <v>2.88</v>
      </c>
      <c r="W13" s="159"/>
      <c r="X13" s="159" t="s">
        <v>114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115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5</v>
      </c>
      <c r="B14" s="177" t="s">
        <v>126</v>
      </c>
      <c r="C14" s="186" t="s">
        <v>127</v>
      </c>
      <c r="D14" s="178" t="s">
        <v>125</v>
      </c>
      <c r="E14" s="179">
        <v>1</v>
      </c>
      <c r="F14" s="180"/>
      <c r="G14" s="181">
        <f t="shared" si="0"/>
        <v>0</v>
      </c>
      <c r="H14" s="180"/>
      <c r="I14" s="181">
        <f t="shared" si="1"/>
        <v>0</v>
      </c>
      <c r="J14" s="180"/>
      <c r="K14" s="181">
        <f t="shared" si="2"/>
        <v>0</v>
      </c>
      <c r="L14" s="181">
        <v>21</v>
      </c>
      <c r="M14" s="181">
        <f t="shared" si="3"/>
        <v>0</v>
      </c>
      <c r="N14" s="181">
        <v>0</v>
      </c>
      <c r="O14" s="181">
        <f t="shared" si="4"/>
        <v>0</v>
      </c>
      <c r="P14" s="181">
        <v>9.3579999999999997E-2</v>
      </c>
      <c r="Q14" s="181">
        <f t="shared" si="5"/>
        <v>0.09</v>
      </c>
      <c r="R14" s="181" t="s">
        <v>128</v>
      </c>
      <c r="S14" s="181" t="s">
        <v>122</v>
      </c>
      <c r="T14" s="182" t="s">
        <v>122</v>
      </c>
      <c r="U14" s="159">
        <v>0.35</v>
      </c>
      <c r="V14" s="159">
        <f t="shared" si="6"/>
        <v>0.35</v>
      </c>
      <c r="W14" s="159"/>
      <c r="X14" s="159" t="s">
        <v>114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115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6</v>
      </c>
      <c r="B15" s="177" t="s">
        <v>129</v>
      </c>
      <c r="C15" s="186" t="s">
        <v>130</v>
      </c>
      <c r="D15" s="178" t="s">
        <v>120</v>
      </c>
      <c r="E15" s="179">
        <v>1</v>
      </c>
      <c r="F15" s="180"/>
      <c r="G15" s="181">
        <f t="shared" si="0"/>
        <v>0</v>
      </c>
      <c r="H15" s="180"/>
      <c r="I15" s="181">
        <f t="shared" si="1"/>
        <v>0</v>
      </c>
      <c r="J15" s="180"/>
      <c r="K15" s="181">
        <f t="shared" si="2"/>
        <v>0</v>
      </c>
      <c r="L15" s="181">
        <v>21</v>
      </c>
      <c r="M15" s="181">
        <f t="shared" si="3"/>
        <v>0</v>
      </c>
      <c r="N15" s="181">
        <v>6.9999999999999994E-5</v>
      </c>
      <c r="O15" s="181">
        <f t="shared" si="4"/>
        <v>0</v>
      </c>
      <c r="P15" s="181">
        <v>0</v>
      </c>
      <c r="Q15" s="181">
        <f t="shared" si="5"/>
        <v>0</v>
      </c>
      <c r="R15" s="181" t="s">
        <v>128</v>
      </c>
      <c r="S15" s="181" t="s">
        <v>122</v>
      </c>
      <c r="T15" s="182" t="s">
        <v>122</v>
      </c>
      <c r="U15" s="159">
        <v>0.42</v>
      </c>
      <c r="V15" s="159">
        <f t="shared" si="6"/>
        <v>0.42</v>
      </c>
      <c r="W15" s="159"/>
      <c r="X15" s="159" t="s">
        <v>114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115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7</v>
      </c>
      <c r="B16" s="177" t="s">
        <v>131</v>
      </c>
      <c r="C16" s="186" t="s">
        <v>132</v>
      </c>
      <c r="D16" s="178" t="s">
        <v>120</v>
      </c>
      <c r="E16" s="179">
        <v>3</v>
      </c>
      <c r="F16" s="180"/>
      <c r="G16" s="181">
        <f t="shared" si="0"/>
        <v>0</v>
      </c>
      <c r="H16" s="180"/>
      <c r="I16" s="181">
        <f t="shared" si="1"/>
        <v>0</v>
      </c>
      <c r="J16" s="180"/>
      <c r="K16" s="181">
        <f t="shared" si="2"/>
        <v>0</v>
      </c>
      <c r="L16" s="181">
        <v>21</v>
      </c>
      <c r="M16" s="181">
        <f t="shared" si="3"/>
        <v>0</v>
      </c>
      <c r="N16" s="181">
        <v>6.9999999999999994E-5</v>
      </c>
      <c r="O16" s="181">
        <f t="shared" si="4"/>
        <v>0</v>
      </c>
      <c r="P16" s="181">
        <v>2.1000000000000001E-2</v>
      </c>
      <c r="Q16" s="181">
        <f t="shared" si="5"/>
        <v>0.06</v>
      </c>
      <c r="R16" s="181" t="s">
        <v>128</v>
      </c>
      <c r="S16" s="181" t="s">
        <v>122</v>
      </c>
      <c r="T16" s="182" t="s">
        <v>122</v>
      </c>
      <c r="U16" s="159">
        <v>0.43</v>
      </c>
      <c r="V16" s="159">
        <f t="shared" si="6"/>
        <v>1.29</v>
      </c>
      <c r="W16" s="159"/>
      <c r="X16" s="159" t="s">
        <v>114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115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69">
        <v>8</v>
      </c>
      <c r="B17" s="170" t="s">
        <v>133</v>
      </c>
      <c r="C17" s="187" t="s">
        <v>134</v>
      </c>
      <c r="D17" s="171" t="s">
        <v>135</v>
      </c>
      <c r="E17" s="172">
        <v>0.42906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21</v>
      </c>
      <c r="M17" s="174">
        <f t="shared" si="3"/>
        <v>0</v>
      </c>
      <c r="N17" s="174">
        <v>0</v>
      </c>
      <c r="O17" s="174">
        <f t="shared" si="4"/>
        <v>0</v>
      </c>
      <c r="P17" s="174">
        <v>0</v>
      </c>
      <c r="Q17" s="174">
        <f t="shared" si="5"/>
        <v>0</v>
      </c>
      <c r="R17" s="174" t="s">
        <v>128</v>
      </c>
      <c r="S17" s="174" t="s">
        <v>122</v>
      </c>
      <c r="T17" s="175" t="s">
        <v>122</v>
      </c>
      <c r="U17" s="159">
        <v>4.0430000000000001</v>
      </c>
      <c r="V17" s="159">
        <f t="shared" si="6"/>
        <v>1.73</v>
      </c>
      <c r="W17" s="159"/>
      <c r="X17" s="159" t="s">
        <v>114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115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58" t="s">
        <v>136</v>
      </c>
      <c r="D18" s="259"/>
      <c r="E18" s="259"/>
      <c r="F18" s="259"/>
      <c r="G18" s="2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0"/>
      <c r="Z18" s="150"/>
      <c r="AA18" s="150"/>
      <c r="AB18" s="150"/>
      <c r="AC18" s="150"/>
      <c r="AD18" s="150"/>
      <c r="AE18" s="150"/>
      <c r="AF18" s="150"/>
      <c r="AG18" s="150" t="s">
        <v>137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9</v>
      </c>
      <c r="B19" s="177" t="s">
        <v>138</v>
      </c>
      <c r="C19" s="186" t="s">
        <v>139</v>
      </c>
      <c r="D19" s="178" t="s">
        <v>125</v>
      </c>
      <c r="E19" s="179">
        <v>40</v>
      </c>
      <c r="F19" s="180"/>
      <c r="G19" s="181">
        <f t="shared" ref="G19:G27" si="7">ROUND(E19*F19,2)</f>
        <v>0</v>
      </c>
      <c r="H19" s="180"/>
      <c r="I19" s="181">
        <f t="shared" ref="I19:I27" si="8">ROUND(E19*H19,2)</f>
        <v>0</v>
      </c>
      <c r="J19" s="180"/>
      <c r="K19" s="181">
        <f t="shared" ref="K19:K27" si="9">ROUND(E19*J19,2)</f>
        <v>0</v>
      </c>
      <c r="L19" s="181">
        <v>21</v>
      </c>
      <c r="M19" s="181">
        <f t="shared" ref="M19:M27" si="10">G19*(1+L19/100)</f>
        <v>0</v>
      </c>
      <c r="N19" s="181">
        <v>5.0000000000000002E-5</v>
      </c>
      <c r="O19" s="181">
        <f t="shared" ref="O19:O27" si="11">ROUND(E19*N19,2)</f>
        <v>0</v>
      </c>
      <c r="P19" s="181">
        <v>5.3200000000000001E-3</v>
      </c>
      <c r="Q19" s="181">
        <f t="shared" ref="Q19:Q27" si="12">ROUND(E19*P19,2)</f>
        <v>0.21</v>
      </c>
      <c r="R19" s="181" t="s">
        <v>128</v>
      </c>
      <c r="S19" s="181" t="s">
        <v>122</v>
      </c>
      <c r="T19" s="182" t="s">
        <v>122</v>
      </c>
      <c r="U19" s="159">
        <v>0.10299999999999999</v>
      </c>
      <c r="V19" s="159">
        <f t="shared" ref="V19:V27" si="13">ROUND(E19*U19,2)</f>
        <v>4.12</v>
      </c>
      <c r="W19" s="159"/>
      <c r="X19" s="159" t="s">
        <v>114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115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6">
        <v>10</v>
      </c>
      <c r="B20" s="177" t="s">
        <v>140</v>
      </c>
      <c r="C20" s="186" t="s">
        <v>141</v>
      </c>
      <c r="D20" s="178" t="s">
        <v>120</v>
      </c>
      <c r="E20" s="179">
        <v>10</v>
      </c>
      <c r="F20" s="180"/>
      <c r="G20" s="181">
        <f t="shared" si="7"/>
        <v>0</v>
      </c>
      <c r="H20" s="180"/>
      <c r="I20" s="181">
        <f t="shared" si="8"/>
        <v>0</v>
      </c>
      <c r="J20" s="180"/>
      <c r="K20" s="181">
        <f t="shared" si="9"/>
        <v>0</v>
      </c>
      <c r="L20" s="181">
        <v>21</v>
      </c>
      <c r="M20" s="181">
        <f t="shared" si="10"/>
        <v>0</v>
      </c>
      <c r="N20" s="181">
        <v>4.0000000000000003E-5</v>
      </c>
      <c r="O20" s="181">
        <f t="shared" si="11"/>
        <v>0</v>
      </c>
      <c r="P20" s="181">
        <v>4.4999999999999999E-4</v>
      </c>
      <c r="Q20" s="181">
        <f t="shared" si="12"/>
        <v>0</v>
      </c>
      <c r="R20" s="181" t="s">
        <v>128</v>
      </c>
      <c r="S20" s="181" t="s">
        <v>122</v>
      </c>
      <c r="T20" s="182" t="s">
        <v>122</v>
      </c>
      <c r="U20" s="159">
        <v>5.1999999999999998E-2</v>
      </c>
      <c r="V20" s="159">
        <f t="shared" si="13"/>
        <v>0.52</v>
      </c>
      <c r="W20" s="159"/>
      <c r="X20" s="159" t="s">
        <v>114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115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6">
        <v>11</v>
      </c>
      <c r="B21" s="177" t="s">
        <v>142</v>
      </c>
      <c r="C21" s="186" t="s">
        <v>143</v>
      </c>
      <c r="D21" s="178" t="s">
        <v>120</v>
      </c>
      <c r="E21" s="179">
        <v>2</v>
      </c>
      <c r="F21" s="180"/>
      <c r="G21" s="181">
        <f t="shared" si="7"/>
        <v>0</v>
      </c>
      <c r="H21" s="180"/>
      <c r="I21" s="181">
        <f t="shared" si="8"/>
        <v>0</v>
      </c>
      <c r="J21" s="180"/>
      <c r="K21" s="181">
        <f t="shared" si="9"/>
        <v>0</v>
      </c>
      <c r="L21" s="181">
        <v>21</v>
      </c>
      <c r="M21" s="181">
        <f t="shared" si="10"/>
        <v>0</v>
      </c>
      <c r="N21" s="181">
        <v>1.2999999999999999E-4</v>
      </c>
      <c r="O21" s="181">
        <f t="shared" si="11"/>
        <v>0</v>
      </c>
      <c r="P21" s="181">
        <v>1.1000000000000001E-3</v>
      </c>
      <c r="Q21" s="181">
        <f t="shared" si="12"/>
        <v>0</v>
      </c>
      <c r="R21" s="181" t="s">
        <v>128</v>
      </c>
      <c r="S21" s="181" t="s">
        <v>122</v>
      </c>
      <c r="T21" s="182" t="s">
        <v>122</v>
      </c>
      <c r="U21" s="159">
        <v>0.22900000000000001</v>
      </c>
      <c r="V21" s="159">
        <f t="shared" si="13"/>
        <v>0.46</v>
      </c>
      <c r="W21" s="159"/>
      <c r="X21" s="159" t="s">
        <v>114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115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6">
        <v>12</v>
      </c>
      <c r="B22" s="177" t="s">
        <v>144</v>
      </c>
      <c r="C22" s="186" t="s">
        <v>145</v>
      </c>
      <c r="D22" s="178" t="s">
        <v>120</v>
      </c>
      <c r="E22" s="179">
        <v>4</v>
      </c>
      <c r="F22" s="180"/>
      <c r="G22" s="181">
        <f t="shared" si="7"/>
        <v>0</v>
      </c>
      <c r="H22" s="180"/>
      <c r="I22" s="181">
        <f t="shared" si="8"/>
        <v>0</v>
      </c>
      <c r="J22" s="180"/>
      <c r="K22" s="181">
        <f t="shared" si="9"/>
        <v>0</v>
      </c>
      <c r="L22" s="181">
        <v>21</v>
      </c>
      <c r="M22" s="181">
        <f t="shared" si="10"/>
        <v>0</v>
      </c>
      <c r="N22" s="181">
        <v>1.7000000000000001E-4</v>
      </c>
      <c r="O22" s="181">
        <f t="shared" si="11"/>
        <v>0</v>
      </c>
      <c r="P22" s="181">
        <v>2.2000000000000001E-3</v>
      </c>
      <c r="Q22" s="181">
        <f t="shared" si="12"/>
        <v>0.01</v>
      </c>
      <c r="R22" s="181" t="s">
        <v>128</v>
      </c>
      <c r="S22" s="181" t="s">
        <v>122</v>
      </c>
      <c r="T22" s="182" t="s">
        <v>122</v>
      </c>
      <c r="U22" s="159">
        <v>0.312</v>
      </c>
      <c r="V22" s="159">
        <f t="shared" si="13"/>
        <v>1.25</v>
      </c>
      <c r="W22" s="159"/>
      <c r="X22" s="159" t="s">
        <v>114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115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6">
        <v>13</v>
      </c>
      <c r="B23" s="177" t="s">
        <v>146</v>
      </c>
      <c r="C23" s="186" t="s">
        <v>147</v>
      </c>
      <c r="D23" s="178" t="s">
        <v>120</v>
      </c>
      <c r="E23" s="179">
        <v>8</v>
      </c>
      <c r="F23" s="180"/>
      <c r="G23" s="181">
        <f t="shared" si="7"/>
        <v>0</v>
      </c>
      <c r="H23" s="180"/>
      <c r="I23" s="181">
        <f t="shared" si="8"/>
        <v>0</v>
      </c>
      <c r="J23" s="180"/>
      <c r="K23" s="181">
        <f t="shared" si="9"/>
        <v>0</v>
      </c>
      <c r="L23" s="181">
        <v>21</v>
      </c>
      <c r="M23" s="181">
        <f t="shared" si="10"/>
        <v>0</v>
      </c>
      <c r="N23" s="181">
        <v>2.1000000000000001E-4</v>
      </c>
      <c r="O23" s="181">
        <f t="shared" si="11"/>
        <v>0</v>
      </c>
      <c r="P23" s="181">
        <v>3.5000000000000001E-3</v>
      </c>
      <c r="Q23" s="181">
        <f t="shared" si="12"/>
        <v>0.03</v>
      </c>
      <c r="R23" s="181" t="s">
        <v>128</v>
      </c>
      <c r="S23" s="181" t="s">
        <v>122</v>
      </c>
      <c r="T23" s="182" t="s">
        <v>122</v>
      </c>
      <c r="U23" s="159">
        <v>0.374</v>
      </c>
      <c r="V23" s="159">
        <f t="shared" si="13"/>
        <v>2.99</v>
      </c>
      <c r="W23" s="159"/>
      <c r="X23" s="159" t="s">
        <v>114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115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14</v>
      </c>
      <c r="B24" s="177" t="s">
        <v>148</v>
      </c>
      <c r="C24" s="186" t="s">
        <v>149</v>
      </c>
      <c r="D24" s="178" t="s">
        <v>120</v>
      </c>
      <c r="E24" s="179">
        <v>1</v>
      </c>
      <c r="F24" s="180"/>
      <c r="G24" s="181">
        <f t="shared" si="7"/>
        <v>0</v>
      </c>
      <c r="H24" s="180"/>
      <c r="I24" s="181">
        <f t="shared" si="8"/>
        <v>0</v>
      </c>
      <c r="J24" s="180"/>
      <c r="K24" s="181">
        <f t="shared" si="9"/>
        <v>0</v>
      </c>
      <c r="L24" s="181">
        <v>21</v>
      </c>
      <c r="M24" s="181">
        <f t="shared" si="10"/>
        <v>0</v>
      </c>
      <c r="N24" s="181">
        <v>1.2999999999999999E-4</v>
      </c>
      <c r="O24" s="181">
        <f t="shared" si="11"/>
        <v>0</v>
      </c>
      <c r="P24" s="181">
        <v>3.98E-3</v>
      </c>
      <c r="Q24" s="181">
        <f t="shared" si="12"/>
        <v>0</v>
      </c>
      <c r="R24" s="181" t="s">
        <v>128</v>
      </c>
      <c r="S24" s="181" t="s">
        <v>122</v>
      </c>
      <c r="T24" s="182" t="s">
        <v>122</v>
      </c>
      <c r="U24" s="159">
        <v>0.46800000000000003</v>
      </c>
      <c r="V24" s="159">
        <f t="shared" si="13"/>
        <v>0.47</v>
      </c>
      <c r="W24" s="159"/>
      <c r="X24" s="159" t="s">
        <v>114</v>
      </c>
      <c r="Y24" s="150"/>
      <c r="Z24" s="150"/>
      <c r="AA24" s="150"/>
      <c r="AB24" s="150"/>
      <c r="AC24" s="150"/>
      <c r="AD24" s="150"/>
      <c r="AE24" s="150"/>
      <c r="AF24" s="150"/>
      <c r="AG24" s="150" t="s">
        <v>115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33.75" outlineLevel="1" x14ac:dyDescent="0.2">
      <c r="A25" s="176">
        <v>15</v>
      </c>
      <c r="B25" s="177" t="s">
        <v>150</v>
      </c>
      <c r="C25" s="186" t="s">
        <v>151</v>
      </c>
      <c r="D25" s="178" t="s">
        <v>120</v>
      </c>
      <c r="E25" s="179">
        <v>1</v>
      </c>
      <c r="F25" s="180"/>
      <c r="G25" s="181">
        <f t="shared" si="7"/>
        <v>0</v>
      </c>
      <c r="H25" s="180"/>
      <c r="I25" s="181">
        <f t="shared" si="8"/>
        <v>0</v>
      </c>
      <c r="J25" s="180"/>
      <c r="K25" s="181">
        <f t="shared" si="9"/>
        <v>0</v>
      </c>
      <c r="L25" s="181">
        <v>21</v>
      </c>
      <c r="M25" s="181">
        <f t="shared" si="10"/>
        <v>0</v>
      </c>
      <c r="N25" s="181">
        <v>0</v>
      </c>
      <c r="O25" s="181">
        <f t="shared" si="11"/>
        <v>0</v>
      </c>
      <c r="P25" s="181">
        <v>5.9999999999999995E-4</v>
      </c>
      <c r="Q25" s="181">
        <f t="shared" si="12"/>
        <v>0</v>
      </c>
      <c r="R25" s="181" t="s">
        <v>128</v>
      </c>
      <c r="S25" s="181" t="s">
        <v>122</v>
      </c>
      <c r="T25" s="182" t="s">
        <v>122</v>
      </c>
      <c r="U25" s="159">
        <v>0.22900000000000001</v>
      </c>
      <c r="V25" s="159">
        <f t="shared" si="13"/>
        <v>0.23</v>
      </c>
      <c r="W25" s="159"/>
      <c r="X25" s="159" t="s">
        <v>114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115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16</v>
      </c>
      <c r="B26" s="177" t="s">
        <v>152</v>
      </c>
      <c r="C26" s="186" t="s">
        <v>153</v>
      </c>
      <c r="D26" s="178" t="s">
        <v>120</v>
      </c>
      <c r="E26" s="179">
        <v>6</v>
      </c>
      <c r="F26" s="180"/>
      <c r="G26" s="181">
        <f t="shared" si="7"/>
        <v>0</v>
      </c>
      <c r="H26" s="180"/>
      <c r="I26" s="181">
        <f t="shared" si="8"/>
        <v>0</v>
      </c>
      <c r="J26" s="180"/>
      <c r="K26" s="181">
        <f t="shared" si="9"/>
        <v>0</v>
      </c>
      <c r="L26" s="181">
        <v>21</v>
      </c>
      <c r="M26" s="181">
        <f t="shared" si="10"/>
        <v>0</v>
      </c>
      <c r="N26" s="181">
        <v>1.0000000000000001E-5</v>
      </c>
      <c r="O26" s="181">
        <f t="shared" si="11"/>
        <v>0</v>
      </c>
      <c r="P26" s="181">
        <v>4.0000000000000002E-4</v>
      </c>
      <c r="Q26" s="181">
        <f t="shared" si="12"/>
        <v>0</v>
      </c>
      <c r="R26" s="181" t="s">
        <v>128</v>
      </c>
      <c r="S26" s="181" t="s">
        <v>122</v>
      </c>
      <c r="T26" s="182" t="s">
        <v>122</v>
      </c>
      <c r="U26" s="159">
        <v>0.14599999999999999</v>
      </c>
      <c r="V26" s="159">
        <f t="shared" si="13"/>
        <v>0.88</v>
      </c>
      <c r="W26" s="159"/>
      <c r="X26" s="159" t="s">
        <v>114</v>
      </c>
      <c r="Y26" s="150"/>
      <c r="Z26" s="150"/>
      <c r="AA26" s="150"/>
      <c r="AB26" s="150"/>
      <c r="AC26" s="150"/>
      <c r="AD26" s="150"/>
      <c r="AE26" s="150"/>
      <c r="AF26" s="150"/>
      <c r="AG26" s="150" t="s">
        <v>115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69">
        <v>17</v>
      </c>
      <c r="B27" s="170" t="s">
        <v>154</v>
      </c>
      <c r="C27" s="187" t="s">
        <v>155</v>
      </c>
      <c r="D27" s="171" t="s">
        <v>156</v>
      </c>
      <c r="E27" s="172">
        <v>250</v>
      </c>
      <c r="F27" s="173"/>
      <c r="G27" s="174">
        <f t="shared" si="7"/>
        <v>0</v>
      </c>
      <c r="H27" s="173"/>
      <c r="I27" s="174">
        <f t="shared" si="8"/>
        <v>0</v>
      </c>
      <c r="J27" s="173"/>
      <c r="K27" s="174">
        <f t="shared" si="9"/>
        <v>0</v>
      </c>
      <c r="L27" s="174">
        <v>21</v>
      </c>
      <c r="M27" s="174">
        <f t="shared" si="10"/>
        <v>0</v>
      </c>
      <c r="N27" s="174">
        <v>0</v>
      </c>
      <c r="O27" s="174">
        <f t="shared" si="11"/>
        <v>0</v>
      </c>
      <c r="P27" s="174">
        <v>0</v>
      </c>
      <c r="Q27" s="174">
        <f t="shared" si="12"/>
        <v>0</v>
      </c>
      <c r="R27" s="174" t="s">
        <v>128</v>
      </c>
      <c r="S27" s="174" t="s">
        <v>122</v>
      </c>
      <c r="T27" s="175" t="s">
        <v>122</v>
      </c>
      <c r="U27" s="159">
        <v>5.1999999999999998E-2</v>
      </c>
      <c r="V27" s="159">
        <f t="shared" si="13"/>
        <v>13</v>
      </c>
      <c r="W27" s="159"/>
      <c r="X27" s="159" t="s">
        <v>114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115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58" t="s">
        <v>157</v>
      </c>
      <c r="D28" s="259"/>
      <c r="E28" s="259"/>
      <c r="F28" s="259"/>
      <c r="G28" s="2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0"/>
      <c r="Z28" s="150"/>
      <c r="AA28" s="150"/>
      <c r="AB28" s="150"/>
      <c r="AC28" s="150"/>
      <c r="AD28" s="150"/>
      <c r="AE28" s="150"/>
      <c r="AF28" s="150"/>
      <c r="AG28" s="150" t="s">
        <v>137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18</v>
      </c>
      <c r="B29" s="177" t="s">
        <v>158</v>
      </c>
      <c r="C29" s="186" t="s">
        <v>159</v>
      </c>
      <c r="D29" s="178" t="s">
        <v>135</v>
      </c>
      <c r="E29" s="179">
        <v>0.42906</v>
      </c>
      <c r="F29" s="180"/>
      <c r="G29" s="181">
        <f>ROUND(E29*F29,2)</f>
        <v>0</v>
      </c>
      <c r="H29" s="180"/>
      <c r="I29" s="181">
        <f>ROUND(E29*H29,2)</f>
        <v>0</v>
      </c>
      <c r="J29" s="180"/>
      <c r="K29" s="181">
        <f>ROUND(E29*J29,2)</f>
        <v>0</v>
      </c>
      <c r="L29" s="181">
        <v>21</v>
      </c>
      <c r="M29" s="181">
        <f>G29*(1+L29/100)</f>
        <v>0</v>
      </c>
      <c r="N29" s="181">
        <v>0</v>
      </c>
      <c r="O29" s="181">
        <f>ROUND(E29*N29,2)</f>
        <v>0</v>
      </c>
      <c r="P29" s="181">
        <v>0</v>
      </c>
      <c r="Q29" s="181">
        <f>ROUND(E29*P29,2)</f>
        <v>0</v>
      </c>
      <c r="R29" s="181"/>
      <c r="S29" s="181" t="s">
        <v>112</v>
      </c>
      <c r="T29" s="182" t="s">
        <v>113</v>
      </c>
      <c r="U29" s="159">
        <v>0</v>
      </c>
      <c r="V29" s="159">
        <f>ROUND(E29*U29,2)</f>
        <v>0</v>
      </c>
      <c r="W29" s="159"/>
      <c r="X29" s="159" t="s">
        <v>160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161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x14ac:dyDescent="0.2">
      <c r="A30" s="163" t="s">
        <v>107</v>
      </c>
      <c r="B30" s="164" t="s">
        <v>66</v>
      </c>
      <c r="C30" s="185" t="s">
        <v>67</v>
      </c>
      <c r="D30" s="165"/>
      <c r="E30" s="166"/>
      <c r="F30" s="167"/>
      <c r="G30" s="167">
        <f>SUMIF(AG31:AG46,"&lt;&gt;NOR",G31:G46)</f>
        <v>0</v>
      </c>
      <c r="H30" s="167"/>
      <c r="I30" s="167">
        <f>SUM(I31:I46)</f>
        <v>0</v>
      </c>
      <c r="J30" s="167"/>
      <c r="K30" s="167">
        <f>SUM(K31:K46)</f>
        <v>0</v>
      </c>
      <c r="L30" s="167"/>
      <c r="M30" s="167">
        <f>SUM(M31:M46)</f>
        <v>0</v>
      </c>
      <c r="N30" s="167"/>
      <c r="O30" s="167">
        <f>SUM(O31:O46)</f>
        <v>0.03</v>
      </c>
      <c r="P30" s="167"/>
      <c r="Q30" s="167">
        <f>SUM(Q31:Q46)</f>
        <v>0</v>
      </c>
      <c r="R30" s="167"/>
      <c r="S30" s="167"/>
      <c r="T30" s="168"/>
      <c r="U30" s="162"/>
      <c r="V30" s="162">
        <f>SUM(V31:V46)</f>
        <v>7.37</v>
      </c>
      <c r="W30" s="162"/>
      <c r="X30" s="162"/>
      <c r="AG30" t="s">
        <v>108</v>
      </c>
    </row>
    <row r="31" spans="1:60" ht="45" outlineLevel="1" x14ac:dyDescent="0.2">
      <c r="A31" s="169">
        <v>19</v>
      </c>
      <c r="B31" s="170" t="s">
        <v>162</v>
      </c>
      <c r="C31" s="187" t="s">
        <v>163</v>
      </c>
      <c r="D31" s="171" t="s">
        <v>156</v>
      </c>
      <c r="E31" s="172">
        <v>1.3535999999999999</v>
      </c>
      <c r="F31" s="173"/>
      <c r="G31" s="174">
        <f>ROUND(E31*F31,2)</f>
        <v>0</v>
      </c>
      <c r="H31" s="173"/>
      <c r="I31" s="174">
        <f>ROUND(E31*H31,2)</f>
        <v>0</v>
      </c>
      <c r="J31" s="173"/>
      <c r="K31" s="174">
        <f>ROUND(E31*J31,2)</f>
        <v>0</v>
      </c>
      <c r="L31" s="174">
        <v>21</v>
      </c>
      <c r="M31" s="174">
        <f>G31*(1+L31/100)</f>
        <v>0</v>
      </c>
      <c r="N31" s="174">
        <v>2.31E-3</v>
      </c>
      <c r="O31" s="174">
        <f>ROUND(E31*N31,2)</f>
        <v>0</v>
      </c>
      <c r="P31" s="174">
        <v>0</v>
      </c>
      <c r="Q31" s="174">
        <f>ROUND(E31*P31,2)</f>
        <v>0</v>
      </c>
      <c r="R31" s="174" t="s">
        <v>164</v>
      </c>
      <c r="S31" s="174" t="s">
        <v>122</v>
      </c>
      <c r="T31" s="175" t="s">
        <v>122</v>
      </c>
      <c r="U31" s="159">
        <v>0.93700000000000006</v>
      </c>
      <c r="V31" s="159">
        <f>ROUND(E31*U31,2)</f>
        <v>1.27</v>
      </c>
      <c r="W31" s="159"/>
      <c r="X31" s="159" t="s">
        <v>114</v>
      </c>
      <c r="Y31" s="150"/>
      <c r="Z31" s="150"/>
      <c r="AA31" s="150"/>
      <c r="AB31" s="150"/>
      <c r="AC31" s="150"/>
      <c r="AD31" s="150"/>
      <c r="AE31" s="150"/>
      <c r="AF31" s="150"/>
      <c r="AG31" s="150" t="s">
        <v>115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58" t="s">
        <v>165</v>
      </c>
      <c r="D32" s="259"/>
      <c r="E32" s="259"/>
      <c r="F32" s="259"/>
      <c r="G32" s="2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0"/>
      <c r="Z32" s="150"/>
      <c r="AA32" s="150"/>
      <c r="AB32" s="150"/>
      <c r="AC32" s="150"/>
      <c r="AD32" s="150"/>
      <c r="AE32" s="150"/>
      <c r="AF32" s="150"/>
      <c r="AG32" s="150" t="s">
        <v>137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60" t="s">
        <v>166</v>
      </c>
      <c r="D33" s="261"/>
      <c r="E33" s="261"/>
      <c r="F33" s="261"/>
      <c r="G33" s="261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0"/>
      <c r="Z33" s="150"/>
      <c r="AA33" s="150"/>
      <c r="AB33" s="150"/>
      <c r="AC33" s="150"/>
      <c r="AD33" s="150"/>
      <c r="AE33" s="150"/>
      <c r="AF33" s="150"/>
      <c r="AG33" s="150" t="s">
        <v>167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8" t="s">
        <v>168</v>
      </c>
      <c r="D34" s="160"/>
      <c r="E34" s="161">
        <v>1.3535999999999999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0"/>
      <c r="Z34" s="150"/>
      <c r="AA34" s="150"/>
      <c r="AB34" s="150"/>
      <c r="AC34" s="150"/>
      <c r="AD34" s="150"/>
      <c r="AE34" s="150"/>
      <c r="AF34" s="150"/>
      <c r="AG34" s="150" t="s">
        <v>169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69">
        <v>20</v>
      </c>
      <c r="B35" s="170" t="s">
        <v>170</v>
      </c>
      <c r="C35" s="187" t="s">
        <v>171</v>
      </c>
      <c r="D35" s="171" t="s">
        <v>125</v>
      </c>
      <c r="E35" s="172">
        <v>31</v>
      </c>
      <c r="F35" s="173"/>
      <c r="G35" s="174">
        <f>ROUND(E35*F35,2)</f>
        <v>0</v>
      </c>
      <c r="H35" s="173"/>
      <c r="I35" s="174">
        <f>ROUND(E35*H35,2)</f>
        <v>0</v>
      </c>
      <c r="J35" s="173"/>
      <c r="K35" s="174">
        <f>ROUND(E35*J35,2)</f>
        <v>0</v>
      </c>
      <c r="L35" s="174">
        <v>21</v>
      </c>
      <c r="M35" s="174">
        <f>G35*(1+L35/100)</f>
        <v>0</v>
      </c>
      <c r="N35" s="174">
        <v>0</v>
      </c>
      <c r="O35" s="174">
        <f>ROUND(E35*N35,2)</f>
        <v>0</v>
      </c>
      <c r="P35" s="174">
        <v>0</v>
      </c>
      <c r="Q35" s="174">
        <f>ROUND(E35*P35,2)</f>
        <v>0</v>
      </c>
      <c r="R35" s="174" t="s">
        <v>121</v>
      </c>
      <c r="S35" s="174" t="s">
        <v>122</v>
      </c>
      <c r="T35" s="175" t="s">
        <v>122</v>
      </c>
      <c r="U35" s="159">
        <v>0.13900000000000001</v>
      </c>
      <c r="V35" s="159">
        <f>ROUND(E35*U35,2)</f>
        <v>4.3099999999999996</v>
      </c>
      <c r="W35" s="159"/>
      <c r="X35" s="159" t="s">
        <v>114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115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8" t="s">
        <v>172</v>
      </c>
      <c r="D36" s="160"/>
      <c r="E36" s="161">
        <v>18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0"/>
      <c r="Z36" s="150"/>
      <c r="AA36" s="150"/>
      <c r="AB36" s="150"/>
      <c r="AC36" s="150"/>
      <c r="AD36" s="150"/>
      <c r="AE36" s="150"/>
      <c r="AF36" s="150"/>
      <c r="AG36" s="150" t="s">
        <v>169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8" t="s">
        <v>173</v>
      </c>
      <c r="D37" s="160"/>
      <c r="E37" s="161">
        <v>13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50"/>
      <c r="Z37" s="150"/>
      <c r="AA37" s="150"/>
      <c r="AB37" s="150"/>
      <c r="AC37" s="150"/>
      <c r="AD37" s="150"/>
      <c r="AE37" s="150"/>
      <c r="AF37" s="150"/>
      <c r="AG37" s="150" t="s">
        <v>169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69">
        <v>21</v>
      </c>
      <c r="B38" s="170" t="s">
        <v>174</v>
      </c>
      <c r="C38" s="187" t="s">
        <v>175</v>
      </c>
      <c r="D38" s="171" t="s">
        <v>125</v>
      </c>
      <c r="E38" s="172">
        <v>8</v>
      </c>
      <c r="F38" s="173"/>
      <c r="G38" s="174">
        <f>ROUND(E38*F38,2)</f>
        <v>0</v>
      </c>
      <c r="H38" s="173"/>
      <c r="I38" s="174">
        <f>ROUND(E38*H38,2)</f>
        <v>0</v>
      </c>
      <c r="J38" s="173"/>
      <c r="K38" s="174">
        <f>ROUND(E38*J38,2)</f>
        <v>0</v>
      </c>
      <c r="L38" s="174">
        <v>21</v>
      </c>
      <c r="M38" s="174">
        <f>G38*(1+L38/100)</f>
        <v>0</v>
      </c>
      <c r="N38" s="174">
        <v>0</v>
      </c>
      <c r="O38" s="174">
        <f>ROUND(E38*N38,2)</f>
        <v>0</v>
      </c>
      <c r="P38" s="174">
        <v>0</v>
      </c>
      <c r="Q38" s="174">
        <f>ROUND(E38*P38,2)</f>
        <v>0</v>
      </c>
      <c r="R38" s="174" t="s">
        <v>121</v>
      </c>
      <c r="S38" s="174" t="s">
        <v>122</v>
      </c>
      <c r="T38" s="175" t="s">
        <v>122</v>
      </c>
      <c r="U38" s="159">
        <v>0.188</v>
      </c>
      <c r="V38" s="159">
        <f>ROUND(E38*U38,2)</f>
        <v>1.5</v>
      </c>
      <c r="W38" s="159"/>
      <c r="X38" s="159" t="s">
        <v>114</v>
      </c>
      <c r="Y38" s="150"/>
      <c r="Z38" s="150"/>
      <c r="AA38" s="150"/>
      <c r="AB38" s="150"/>
      <c r="AC38" s="150"/>
      <c r="AD38" s="150"/>
      <c r="AE38" s="150"/>
      <c r="AF38" s="150"/>
      <c r="AG38" s="150" t="s">
        <v>115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8" t="s">
        <v>176</v>
      </c>
      <c r="D39" s="160"/>
      <c r="E39" s="161">
        <v>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0"/>
      <c r="Z39" s="150"/>
      <c r="AA39" s="150"/>
      <c r="AB39" s="150"/>
      <c r="AC39" s="150"/>
      <c r="AD39" s="150"/>
      <c r="AE39" s="150"/>
      <c r="AF39" s="150"/>
      <c r="AG39" s="150" t="s">
        <v>169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22</v>
      </c>
      <c r="B40" s="177" t="s">
        <v>177</v>
      </c>
      <c r="C40" s="186" t="s">
        <v>178</v>
      </c>
      <c r="D40" s="178" t="s">
        <v>179</v>
      </c>
      <c r="E40" s="179">
        <v>1</v>
      </c>
      <c r="F40" s="180"/>
      <c r="G40" s="181">
        <f t="shared" ref="G40:G45" si="14">ROUND(E40*F40,2)</f>
        <v>0</v>
      </c>
      <c r="H40" s="180"/>
      <c r="I40" s="181">
        <f t="shared" ref="I40:I45" si="15">ROUND(E40*H40,2)</f>
        <v>0</v>
      </c>
      <c r="J40" s="180"/>
      <c r="K40" s="181">
        <f t="shared" ref="K40:K45" si="16">ROUND(E40*J40,2)</f>
        <v>0</v>
      </c>
      <c r="L40" s="181">
        <v>21</v>
      </c>
      <c r="M40" s="181">
        <f t="shared" ref="M40:M45" si="17">G40*(1+L40/100)</f>
        <v>0</v>
      </c>
      <c r="N40" s="181">
        <v>0</v>
      </c>
      <c r="O40" s="181">
        <f t="shared" ref="O40:O45" si="18">ROUND(E40*N40,2)</f>
        <v>0</v>
      </c>
      <c r="P40" s="181">
        <v>0</v>
      </c>
      <c r="Q40" s="181">
        <f t="shared" ref="Q40:Q45" si="19">ROUND(E40*P40,2)</f>
        <v>0</v>
      </c>
      <c r="R40" s="181"/>
      <c r="S40" s="181" t="s">
        <v>112</v>
      </c>
      <c r="T40" s="182" t="s">
        <v>113</v>
      </c>
      <c r="U40" s="159">
        <v>0.24199999999999999</v>
      </c>
      <c r="V40" s="159">
        <f t="shared" ref="V40:V45" si="20">ROUND(E40*U40,2)</f>
        <v>0.24</v>
      </c>
      <c r="W40" s="159"/>
      <c r="X40" s="159" t="s">
        <v>114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115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6">
        <v>23</v>
      </c>
      <c r="B41" s="177" t="s">
        <v>180</v>
      </c>
      <c r="C41" s="186" t="s">
        <v>181</v>
      </c>
      <c r="D41" s="178" t="s">
        <v>120</v>
      </c>
      <c r="E41" s="179">
        <v>1</v>
      </c>
      <c r="F41" s="180"/>
      <c r="G41" s="181">
        <f t="shared" si="14"/>
        <v>0</v>
      </c>
      <c r="H41" s="180"/>
      <c r="I41" s="181">
        <f t="shared" si="15"/>
        <v>0</v>
      </c>
      <c r="J41" s="180"/>
      <c r="K41" s="181">
        <f t="shared" si="16"/>
        <v>0</v>
      </c>
      <c r="L41" s="181">
        <v>21</v>
      </c>
      <c r="M41" s="181">
        <f t="shared" si="17"/>
        <v>0</v>
      </c>
      <c r="N41" s="181">
        <v>0</v>
      </c>
      <c r="O41" s="181">
        <f t="shared" si="18"/>
        <v>0</v>
      </c>
      <c r="P41" s="181">
        <v>0</v>
      </c>
      <c r="Q41" s="181">
        <f t="shared" si="19"/>
        <v>0</v>
      </c>
      <c r="R41" s="181" t="s">
        <v>182</v>
      </c>
      <c r="S41" s="181" t="s">
        <v>122</v>
      </c>
      <c r="T41" s="182" t="s">
        <v>122</v>
      </c>
      <c r="U41" s="159">
        <v>0</v>
      </c>
      <c r="V41" s="159">
        <f t="shared" si="20"/>
        <v>0</v>
      </c>
      <c r="W41" s="159"/>
      <c r="X41" s="159" t="s">
        <v>183</v>
      </c>
      <c r="Y41" s="150"/>
      <c r="Z41" s="150"/>
      <c r="AA41" s="150"/>
      <c r="AB41" s="150"/>
      <c r="AC41" s="150"/>
      <c r="AD41" s="150"/>
      <c r="AE41" s="150"/>
      <c r="AF41" s="150"/>
      <c r="AG41" s="150" t="s">
        <v>184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33.75" outlineLevel="1" x14ac:dyDescent="0.2">
      <c r="A42" s="176">
        <v>24</v>
      </c>
      <c r="B42" s="177" t="s">
        <v>185</v>
      </c>
      <c r="C42" s="186" t="s">
        <v>186</v>
      </c>
      <c r="D42" s="178" t="s">
        <v>125</v>
      </c>
      <c r="E42" s="179">
        <v>18</v>
      </c>
      <c r="F42" s="180"/>
      <c r="G42" s="181">
        <f t="shared" si="14"/>
        <v>0</v>
      </c>
      <c r="H42" s="180"/>
      <c r="I42" s="181">
        <f t="shared" si="15"/>
        <v>0</v>
      </c>
      <c r="J42" s="180"/>
      <c r="K42" s="181">
        <f t="shared" si="16"/>
        <v>0</v>
      </c>
      <c r="L42" s="181">
        <v>21</v>
      </c>
      <c r="M42" s="181">
        <f t="shared" si="17"/>
        <v>0</v>
      </c>
      <c r="N42" s="181">
        <v>4.8000000000000001E-4</v>
      </c>
      <c r="O42" s="181">
        <f t="shared" si="18"/>
        <v>0.01</v>
      </c>
      <c r="P42" s="181">
        <v>0</v>
      </c>
      <c r="Q42" s="181">
        <f t="shared" si="19"/>
        <v>0</v>
      </c>
      <c r="R42" s="181" t="s">
        <v>182</v>
      </c>
      <c r="S42" s="181" t="s">
        <v>122</v>
      </c>
      <c r="T42" s="182" t="s">
        <v>122</v>
      </c>
      <c r="U42" s="159">
        <v>0</v>
      </c>
      <c r="V42" s="159">
        <f t="shared" si="20"/>
        <v>0</v>
      </c>
      <c r="W42" s="159"/>
      <c r="X42" s="159" t="s">
        <v>183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184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ht="33.75" outlineLevel="1" x14ac:dyDescent="0.2">
      <c r="A43" s="176">
        <v>25</v>
      </c>
      <c r="B43" s="177" t="s">
        <v>187</v>
      </c>
      <c r="C43" s="186" t="s">
        <v>188</v>
      </c>
      <c r="D43" s="178" t="s">
        <v>125</v>
      </c>
      <c r="E43" s="179">
        <v>13</v>
      </c>
      <c r="F43" s="180"/>
      <c r="G43" s="181">
        <f t="shared" si="14"/>
        <v>0</v>
      </c>
      <c r="H43" s="180"/>
      <c r="I43" s="181">
        <f t="shared" si="15"/>
        <v>0</v>
      </c>
      <c r="J43" s="180"/>
      <c r="K43" s="181">
        <f t="shared" si="16"/>
        <v>0</v>
      </c>
      <c r="L43" s="181">
        <v>21</v>
      </c>
      <c r="M43" s="181">
        <f t="shared" si="17"/>
        <v>0</v>
      </c>
      <c r="N43" s="181">
        <v>7.7999999999999999E-4</v>
      </c>
      <c r="O43" s="181">
        <f t="shared" si="18"/>
        <v>0.01</v>
      </c>
      <c r="P43" s="181">
        <v>0</v>
      </c>
      <c r="Q43" s="181">
        <f t="shared" si="19"/>
        <v>0</v>
      </c>
      <c r="R43" s="181" t="s">
        <v>182</v>
      </c>
      <c r="S43" s="181" t="s">
        <v>122</v>
      </c>
      <c r="T43" s="182" t="s">
        <v>122</v>
      </c>
      <c r="U43" s="159">
        <v>0</v>
      </c>
      <c r="V43" s="159">
        <f t="shared" si="20"/>
        <v>0</v>
      </c>
      <c r="W43" s="159"/>
      <c r="X43" s="159" t="s">
        <v>183</v>
      </c>
      <c r="Y43" s="150"/>
      <c r="Z43" s="150"/>
      <c r="AA43" s="150"/>
      <c r="AB43" s="150"/>
      <c r="AC43" s="150"/>
      <c r="AD43" s="150"/>
      <c r="AE43" s="150"/>
      <c r="AF43" s="150"/>
      <c r="AG43" s="150" t="s">
        <v>184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ht="33.75" outlineLevel="1" x14ac:dyDescent="0.2">
      <c r="A44" s="176">
        <v>26</v>
      </c>
      <c r="B44" s="177" t="s">
        <v>189</v>
      </c>
      <c r="C44" s="186" t="s">
        <v>190</v>
      </c>
      <c r="D44" s="178" t="s">
        <v>125</v>
      </c>
      <c r="E44" s="179">
        <v>8</v>
      </c>
      <c r="F44" s="180"/>
      <c r="G44" s="181">
        <f t="shared" si="14"/>
        <v>0</v>
      </c>
      <c r="H44" s="180"/>
      <c r="I44" s="181">
        <f t="shared" si="15"/>
        <v>0</v>
      </c>
      <c r="J44" s="180"/>
      <c r="K44" s="181">
        <f t="shared" si="16"/>
        <v>0</v>
      </c>
      <c r="L44" s="181">
        <v>21</v>
      </c>
      <c r="M44" s="181">
        <f t="shared" si="17"/>
        <v>0</v>
      </c>
      <c r="N44" s="181">
        <v>1.2099999999999999E-3</v>
      </c>
      <c r="O44" s="181">
        <f t="shared" si="18"/>
        <v>0.01</v>
      </c>
      <c r="P44" s="181">
        <v>0</v>
      </c>
      <c r="Q44" s="181">
        <f t="shared" si="19"/>
        <v>0</v>
      </c>
      <c r="R44" s="181" t="s">
        <v>182</v>
      </c>
      <c r="S44" s="181" t="s">
        <v>122</v>
      </c>
      <c r="T44" s="182" t="s">
        <v>122</v>
      </c>
      <c r="U44" s="159">
        <v>0</v>
      </c>
      <c r="V44" s="159">
        <f t="shared" si="20"/>
        <v>0</v>
      </c>
      <c r="W44" s="159"/>
      <c r="X44" s="159" t="s">
        <v>183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184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69">
        <v>27</v>
      </c>
      <c r="B45" s="170" t="s">
        <v>191</v>
      </c>
      <c r="C45" s="187" t="s">
        <v>192</v>
      </c>
      <c r="D45" s="171" t="s">
        <v>135</v>
      </c>
      <c r="E45" s="172">
        <v>3.159E-2</v>
      </c>
      <c r="F45" s="173"/>
      <c r="G45" s="174">
        <f t="shared" si="14"/>
        <v>0</v>
      </c>
      <c r="H45" s="173"/>
      <c r="I45" s="174">
        <f t="shared" si="15"/>
        <v>0</v>
      </c>
      <c r="J45" s="173"/>
      <c r="K45" s="174">
        <f t="shared" si="16"/>
        <v>0</v>
      </c>
      <c r="L45" s="174">
        <v>21</v>
      </c>
      <c r="M45" s="174">
        <f t="shared" si="17"/>
        <v>0</v>
      </c>
      <c r="N45" s="174">
        <v>0</v>
      </c>
      <c r="O45" s="174">
        <f t="shared" si="18"/>
        <v>0</v>
      </c>
      <c r="P45" s="174">
        <v>0</v>
      </c>
      <c r="Q45" s="174">
        <f t="shared" si="19"/>
        <v>0</v>
      </c>
      <c r="R45" s="174" t="s">
        <v>164</v>
      </c>
      <c r="S45" s="174" t="s">
        <v>122</v>
      </c>
      <c r="T45" s="175" t="s">
        <v>122</v>
      </c>
      <c r="U45" s="159">
        <v>1.74</v>
      </c>
      <c r="V45" s="159">
        <f t="shared" si="20"/>
        <v>0.05</v>
      </c>
      <c r="W45" s="159"/>
      <c r="X45" s="159" t="s">
        <v>193</v>
      </c>
      <c r="Y45" s="150"/>
      <c r="Z45" s="150"/>
      <c r="AA45" s="150"/>
      <c r="AB45" s="150"/>
      <c r="AC45" s="150"/>
      <c r="AD45" s="150"/>
      <c r="AE45" s="150"/>
      <c r="AF45" s="150"/>
      <c r="AG45" s="150" t="s">
        <v>194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8" t="s">
        <v>195</v>
      </c>
      <c r="D46" s="259"/>
      <c r="E46" s="259"/>
      <c r="F46" s="259"/>
      <c r="G46" s="2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0"/>
      <c r="Z46" s="150"/>
      <c r="AA46" s="150"/>
      <c r="AB46" s="150"/>
      <c r="AC46" s="150"/>
      <c r="AD46" s="150"/>
      <c r="AE46" s="150"/>
      <c r="AF46" s="150"/>
      <c r="AG46" s="150" t="s">
        <v>137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x14ac:dyDescent="0.2">
      <c r="A47" s="163" t="s">
        <v>107</v>
      </c>
      <c r="B47" s="164" t="s">
        <v>68</v>
      </c>
      <c r="C47" s="185" t="s">
        <v>69</v>
      </c>
      <c r="D47" s="165"/>
      <c r="E47" s="166"/>
      <c r="F47" s="167"/>
      <c r="G47" s="167">
        <f>SUMIF(AG48:AG64,"&lt;&gt;NOR",G48:G64)</f>
        <v>0</v>
      </c>
      <c r="H47" s="167"/>
      <c r="I47" s="167">
        <f>SUM(I48:I64)</f>
        <v>0</v>
      </c>
      <c r="J47" s="167"/>
      <c r="K47" s="167">
        <f>SUM(K48:K64)</f>
        <v>0</v>
      </c>
      <c r="L47" s="167"/>
      <c r="M47" s="167">
        <f>SUM(M48:M64)</f>
        <v>0</v>
      </c>
      <c r="N47" s="167"/>
      <c r="O47" s="167">
        <f>SUM(O48:O64)</f>
        <v>0.15</v>
      </c>
      <c r="P47" s="167"/>
      <c r="Q47" s="167">
        <f>SUM(Q48:Q64)</f>
        <v>0</v>
      </c>
      <c r="R47" s="167"/>
      <c r="S47" s="167"/>
      <c r="T47" s="168"/>
      <c r="U47" s="162"/>
      <c r="V47" s="162">
        <f>SUM(V48:V64)</f>
        <v>6.8900000000000006</v>
      </c>
      <c r="W47" s="162"/>
      <c r="X47" s="162"/>
      <c r="AG47" t="s">
        <v>108</v>
      </c>
    </row>
    <row r="48" spans="1:60" ht="22.5" outlineLevel="1" x14ac:dyDescent="0.2">
      <c r="A48" s="176">
        <v>28</v>
      </c>
      <c r="B48" s="177" t="s">
        <v>196</v>
      </c>
      <c r="C48" s="186" t="s">
        <v>197</v>
      </c>
      <c r="D48" s="178" t="s">
        <v>120</v>
      </c>
      <c r="E48" s="179">
        <v>1</v>
      </c>
      <c r="F48" s="180"/>
      <c r="G48" s="181">
        <f>ROUND(E48*F48,2)</f>
        <v>0</v>
      </c>
      <c r="H48" s="180"/>
      <c r="I48" s="181">
        <f>ROUND(E48*H48,2)</f>
        <v>0</v>
      </c>
      <c r="J48" s="180"/>
      <c r="K48" s="181">
        <f>ROUND(E48*J48,2)</f>
        <v>0</v>
      </c>
      <c r="L48" s="181">
        <v>21</v>
      </c>
      <c r="M48" s="181">
        <f>G48*(1+L48/100)</f>
        <v>0</v>
      </c>
      <c r="N48" s="181">
        <v>6.6350000000000006E-2</v>
      </c>
      <c r="O48" s="181">
        <f>ROUND(E48*N48,2)</f>
        <v>7.0000000000000007E-2</v>
      </c>
      <c r="P48" s="181">
        <v>0</v>
      </c>
      <c r="Q48" s="181">
        <f>ROUND(E48*P48,2)</f>
        <v>0</v>
      </c>
      <c r="R48" s="181" t="s">
        <v>128</v>
      </c>
      <c r="S48" s="181" t="s">
        <v>122</v>
      </c>
      <c r="T48" s="182" t="s">
        <v>122</v>
      </c>
      <c r="U48" s="159">
        <v>0.88</v>
      </c>
      <c r="V48" s="159">
        <f>ROUND(E48*U48,2)</f>
        <v>0.88</v>
      </c>
      <c r="W48" s="159"/>
      <c r="X48" s="159" t="s">
        <v>114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115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22.5" outlineLevel="1" x14ac:dyDescent="0.2">
      <c r="A49" s="176">
        <v>29</v>
      </c>
      <c r="B49" s="177" t="s">
        <v>198</v>
      </c>
      <c r="C49" s="186" t="s">
        <v>199</v>
      </c>
      <c r="D49" s="178" t="s">
        <v>120</v>
      </c>
      <c r="E49" s="179">
        <v>3</v>
      </c>
      <c r="F49" s="180"/>
      <c r="G49" s="181">
        <f>ROUND(E49*F49,2)</f>
        <v>0</v>
      </c>
      <c r="H49" s="180"/>
      <c r="I49" s="181">
        <f>ROUND(E49*H49,2)</f>
        <v>0</v>
      </c>
      <c r="J49" s="180"/>
      <c r="K49" s="181">
        <f>ROUND(E49*J49,2)</f>
        <v>0</v>
      </c>
      <c r="L49" s="181">
        <v>21</v>
      </c>
      <c r="M49" s="181">
        <f>G49*(1+L49/100)</f>
        <v>0</v>
      </c>
      <c r="N49" s="181">
        <v>2.3800000000000002E-3</v>
      </c>
      <c r="O49" s="181">
        <f>ROUND(E49*N49,2)</f>
        <v>0.01</v>
      </c>
      <c r="P49" s="181">
        <v>0</v>
      </c>
      <c r="Q49" s="181">
        <f>ROUND(E49*P49,2)</f>
        <v>0</v>
      </c>
      <c r="R49" s="181" t="s">
        <v>128</v>
      </c>
      <c r="S49" s="181" t="s">
        <v>122</v>
      </c>
      <c r="T49" s="182" t="s">
        <v>122</v>
      </c>
      <c r="U49" s="159">
        <v>0.109</v>
      </c>
      <c r="V49" s="159">
        <f>ROUND(E49*U49,2)</f>
        <v>0.33</v>
      </c>
      <c r="W49" s="159"/>
      <c r="X49" s="159" t="s">
        <v>114</v>
      </c>
      <c r="Y49" s="150"/>
      <c r="Z49" s="150"/>
      <c r="AA49" s="150"/>
      <c r="AB49" s="150"/>
      <c r="AC49" s="150"/>
      <c r="AD49" s="150"/>
      <c r="AE49" s="150"/>
      <c r="AF49" s="150"/>
      <c r="AG49" s="150" t="s">
        <v>115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6">
        <v>30</v>
      </c>
      <c r="B50" s="177" t="s">
        <v>200</v>
      </c>
      <c r="C50" s="186" t="s">
        <v>201</v>
      </c>
      <c r="D50" s="178" t="s">
        <v>202</v>
      </c>
      <c r="E50" s="179">
        <v>12</v>
      </c>
      <c r="F50" s="180"/>
      <c r="G50" s="181">
        <f>ROUND(E50*F50,2)</f>
        <v>0</v>
      </c>
      <c r="H50" s="180"/>
      <c r="I50" s="181">
        <f>ROUND(E50*H50,2)</f>
        <v>0</v>
      </c>
      <c r="J50" s="180"/>
      <c r="K50" s="181">
        <f>ROUND(E50*J50,2)</f>
        <v>0</v>
      </c>
      <c r="L50" s="181">
        <v>21</v>
      </c>
      <c r="M50" s="181">
        <f>G50*(1+L50/100)</f>
        <v>0</v>
      </c>
      <c r="N50" s="181">
        <v>1.1299999999999999E-3</v>
      </c>
      <c r="O50" s="181">
        <f>ROUND(E50*N50,2)</f>
        <v>0.01</v>
      </c>
      <c r="P50" s="181">
        <v>0</v>
      </c>
      <c r="Q50" s="181">
        <f>ROUND(E50*P50,2)</f>
        <v>0</v>
      </c>
      <c r="R50" s="181" t="s">
        <v>128</v>
      </c>
      <c r="S50" s="181" t="s">
        <v>122</v>
      </c>
      <c r="T50" s="182" t="s">
        <v>122</v>
      </c>
      <c r="U50" s="159">
        <v>0.114</v>
      </c>
      <c r="V50" s="159">
        <f>ROUND(E50*U50,2)</f>
        <v>1.37</v>
      </c>
      <c r="W50" s="159"/>
      <c r="X50" s="159" t="s">
        <v>114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115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22.5" outlineLevel="1" x14ac:dyDescent="0.2">
      <c r="A51" s="169">
        <v>31</v>
      </c>
      <c r="B51" s="170" t="s">
        <v>203</v>
      </c>
      <c r="C51" s="187" t="s">
        <v>204</v>
      </c>
      <c r="D51" s="171" t="s">
        <v>202</v>
      </c>
      <c r="E51" s="172">
        <v>1</v>
      </c>
      <c r="F51" s="173"/>
      <c r="G51" s="174">
        <f>ROUND(E51*F51,2)</f>
        <v>0</v>
      </c>
      <c r="H51" s="173"/>
      <c r="I51" s="174">
        <f>ROUND(E51*H51,2)</f>
        <v>0</v>
      </c>
      <c r="J51" s="173"/>
      <c r="K51" s="174">
        <f>ROUND(E51*J51,2)</f>
        <v>0</v>
      </c>
      <c r="L51" s="174">
        <v>21</v>
      </c>
      <c r="M51" s="174">
        <f>G51*(1+L51/100)</f>
        <v>0</v>
      </c>
      <c r="N51" s="174">
        <v>2.3999999999999998E-3</v>
      </c>
      <c r="O51" s="174">
        <f>ROUND(E51*N51,2)</f>
        <v>0</v>
      </c>
      <c r="P51" s="174">
        <v>0</v>
      </c>
      <c r="Q51" s="174">
        <f>ROUND(E51*P51,2)</f>
        <v>0</v>
      </c>
      <c r="R51" s="174" t="s">
        <v>128</v>
      </c>
      <c r="S51" s="174" t="s">
        <v>122</v>
      </c>
      <c r="T51" s="175" t="s">
        <v>122</v>
      </c>
      <c r="U51" s="159">
        <v>1.8089999999999999</v>
      </c>
      <c r="V51" s="159">
        <f>ROUND(E51*U51,2)</f>
        <v>1.81</v>
      </c>
      <c r="W51" s="159"/>
      <c r="X51" s="159" t="s">
        <v>114</v>
      </c>
      <c r="Y51" s="150"/>
      <c r="Z51" s="150"/>
      <c r="AA51" s="150"/>
      <c r="AB51" s="150"/>
      <c r="AC51" s="150"/>
      <c r="AD51" s="150"/>
      <c r="AE51" s="150"/>
      <c r="AF51" s="150"/>
      <c r="AG51" s="150" t="s">
        <v>115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8" t="s">
        <v>205</v>
      </c>
      <c r="D52" s="160"/>
      <c r="E52" s="161">
        <v>1</v>
      </c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0"/>
      <c r="Z52" s="150"/>
      <c r="AA52" s="150"/>
      <c r="AB52" s="150"/>
      <c r="AC52" s="150"/>
      <c r="AD52" s="150"/>
      <c r="AE52" s="150"/>
      <c r="AF52" s="150"/>
      <c r="AG52" s="150" t="s">
        <v>169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69">
        <v>32</v>
      </c>
      <c r="B53" s="170" t="s">
        <v>206</v>
      </c>
      <c r="C53" s="187" t="s">
        <v>207</v>
      </c>
      <c r="D53" s="171" t="s">
        <v>202</v>
      </c>
      <c r="E53" s="172">
        <v>1</v>
      </c>
      <c r="F53" s="173"/>
      <c r="G53" s="174">
        <f>ROUND(E53*F53,2)</f>
        <v>0</v>
      </c>
      <c r="H53" s="173"/>
      <c r="I53" s="174">
        <f>ROUND(E53*H53,2)</f>
        <v>0</v>
      </c>
      <c r="J53" s="173"/>
      <c r="K53" s="174">
        <f>ROUND(E53*J53,2)</f>
        <v>0</v>
      </c>
      <c r="L53" s="174">
        <v>21</v>
      </c>
      <c r="M53" s="174">
        <f>G53*(1+L53/100)</f>
        <v>0</v>
      </c>
      <c r="N53" s="174">
        <v>0</v>
      </c>
      <c r="O53" s="174">
        <f>ROUND(E53*N53,2)</f>
        <v>0</v>
      </c>
      <c r="P53" s="174">
        <v>0</v>
      </c>
      <c r="Q53" s="174">
        <f>ROUND(E53*P53,2)</f>
        <v>0</v>
      </c>
      <c r="R53" s="174" t="s">
        <v>128</v>
      </c>
      <c r="S53" s="174" t="s">
        <v>122</v>
      </c>
      <c r="T53" s="175" t="s">
        <v>122</v>
      </c>
      <c r="U53" s="159">
        <v>0.28100000000000003</v>
      </c>
      <c r="V53" s="159">
        <f>ROUND(E53*U53,2)</f>
        <v>0.28000000000000003</v>
      </c>
      <c r="W53" s="159"/>
      <c r="X53" s="159" t="s">
        <v>114</v>
      </c>
      <c r="Y53" s="150"/>
      <c r="Z53" s="150"/>
      <c r="AA53" s="150"/>
      <c r="AB53" s="150"/>
      <c r="AC53" s="150"/>
      <c r="AD53" s="150"/>
      <c r="AE53" s="150"/>
      <c r="AF53" s="150"/>
      <c r="AG53" s="150" t="s">
        <v>115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8" t="s">
        <v>208</v>
      </c>
      <c r="D54" s="160"/>
      <c r="E54" s="161">
        <v>1</v>
      </c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0"/>
      <c r="Z54" s="150"/>
      <c r="AA54" s="150"/>
      <c r="AB54" s="150"/>
      <c r="AC54" s="150"/>
      <c r="AD54" s="150"/>
      <c r="AE54" s="150"/>
      <c r="AF54" s="150"/>
      <c r="AG54" s="150" t="s">
        <v>169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69">
        <v>33</v>
      </c>
      <c r="B55" s="170" t="s">
        <v>209</v>
      </c>
      <c r="C55" s="187" t="s">
        <v>210</v>
      </c>
      <c r="D55" s="171" t="s">
        <v>202</v>
      </c>
      <c r="E55" s="172">
        <v>3</v>
      </c>
      <c r="F55" s="173"/>
      <c r="G55" s="174">
        <f>ROUND(E55*F55,2)</f>
        <v>0</v>
      </c>
      <c r="H55" s="173"/>
      <c r="I55" s="174">
        <f>ROUND(E55*H55,2)</f>
        <v>0</v>
      </c>
      <c r="J55" s="173"/>
      <c r="K55" s="174">
        <f>ROUND(E55*J55,2)</f>
        <v>0</v>
      </c>
      <c r="L55" s="174">
        <v>21</v>
      </c>
      <c r="M55" s="174">
        <f>G55*(1+L55/100)</f>
        <v>0</v>
      </c>
      <c r="N55" s="174">
        <v>5.9000000000000003E-4</v>
      </c>
      <c r="O55" s="174">
        <f>ROUND(E55*N55,2)</f>
        <v>0</v>
      </c>
      <c r="P55" s="174">
        <v>0</v>
      </c>
      <c r="Q55" s="174">
        <f>ROUND(E55*P55,2)</f>
        <v>0</v>
      </c>
      <c r="R55" s="174" t="s">
        <v>128</v>
      </c>
      <c r="S55" s="174" t="s">
        <v>122</v>
      </c>
      <c r="T55" s="175" t="s">
        <v>122</v>
      </c>
      <c r="U55" s="159">
        <v>0.53</v>
      </c>
      <c r="V55" s="159">
        <f>ROUND(E55*U55,2)</f>
        <v>1.59</v>
      </c>
      <c r="W55" s="159"/>
      <c r="X55" s="159" t="s">
        <v>114</v>
      </c>
      <c r="Y55" s="150"/>
      <c r="Z55" s="150"/>
      <c r="AA55" s="150"/>
      <c r="AB55" s="150"/>
      <c r="AC55" s="150"/>
      <c r="AD55" s="150"/>
      <c r="AE55" s="150"/>
      <c r="AF55" s="150"/>
      <c r="AG55" s="150" t="s">
        <v>115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8" t="s">
        <v>211</v>
      </c>
      <c r="D56" s="160"/>
      <c r="E56" s="161">
        <v>1</v>
      </c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0"/>
      <c r="Z56" s="150"/>
      <c r="AA56" s="150"/>
      <c r="AB56" s="150"/>
      <c r="AC56" s="150"/>
      <c r="AD56" s="150"/>
      <c r="AE56" s="150"/>
      <c r="AF56" s="150"/>
      <c r="AG56" s="150" t="s">
        <v>169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8" t="s">
        <v>212</v>
      </c>
      <c r="D57" s="160"/>
      <c r="E57" s="161">
        <v>1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0"/>
      <c r="Z57" s="150"/>
      <c r="AA57" s="150"/>
      <c r="AB57" s="150"/>
      <c r="AC57" s="150"/>
      <c r="AD57" s="150"/>
      <c r="AE57" s="150"/>
      <c r="AF57" s="150"/>
      <c r="AG57" s="150" t="s">
        <v>169</v>
      </c>
      <c r="AH57" s="150">
        <v>5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8" t="s">
        <v>213</v>
      </c>
      <c r="D58" s="160"/>
      <c r="E58" s="161">
        <v>1</v>
      </c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0"/>
      <c r="Z58" s="150"/>
      <c r="AA58" s="150"/>
      <c r="AB58" s="150"/>
      <c r="AC58" s="150"/>
      <c r="AD58" s="150"/>
      <c r="AE58" s="150"/>
      <c r="AF58" s="150"/>
      <c r="AG58" s="150" t="s">
        <v>169</v>
      </c>
      <c r="AH58" s="150">
        <v>5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6">
        <v>34</v>
      </c>
      <c r="B59" s="177" t="s">
        <v>214</v>
      </c>
      <c r="C59" s="186" t="s">
        <v>322</v>
      </c>
      <c r="D59" s="178" t="s">
        <v>120</v>
      </c>
      <c r="E59" s="179">
        <v>1</v>
      </c>
      <c r="F59" s="180"/>
      <c r="G59" s="181">
        <f t="shared" ref="G59:G64" si="21">ROUND(E59*F59,2)</f>
        <v>0</v>
      </c>
      <c r="H59" s="180"/>
      <c r="I59" s="181">
        <f t="shared" ref="I59:I64" si="22">ROUND(E59*H59,2)</f>
        <v>0</v>
      </c>
      <c r="J59" s="180"/>
      <c r="K59" s="181">
        <f t="shared" ref="K59:K64" si="23">ROUND(E59*J59,2)</f>
        <v>0</v>
      </c>
      <c r="L59" s="181">
        <v>21</v>
      </c>
      <c r="M59" s="181">
        <f t="shared" ref="M59:M64" si="24">G59*(1+L59/100)</f>
        <v>0</v>
      </c>
      <c r="N59" s="181">
        <v>4.7999999999999996E-3</v>
      </c>
      <c r="O59" s="181">
        <f t="shared" ref="O59:O64" si="25">ROUND(E59*N59,2)</f>
        <v>0</v>
      </c>
      <c r="P59" s="181">
        <v>0</v>
      </c>
      <c r="Q59" s="181">
        <f t="shared" ref="Q59:Q64" si="26">ROUND(E59*P59,2)</f>
        <v>0</v>
      </c>
      <c r="R59" s="181"/>
      <c r="S59" s="181" t="s">
        <v>112</v>
      </c>
      <c r="T59" s="182" t="s">
        <v>113</v>
      </c>
      <c r="U59" s="159">
        <v>0</v>
      </c>
      <c r="V59" s="159">
        <f t="shared" ref="V59:V64" si="27">ROUND(E59*U59,2)</f>
        <v>0</v>
      </c>
      <c r="W59" s="159"/>
      <c r="X59" s="159" t="s">
        <v>183</v>
      </c>
      <c r="Y59" s="150"/>
      <c r="Z59" s="150"/>
      <c r="AA59" s="150"/>
      <c r="AB59" s="150"/>
      <c r="AC59" s="150"/>
      <c r="AD59" s="150"/>
      <c r="AE59" s="150"/>
      <c r="AF59" s="150"/>
      <c r="AG59" s="150" t="s">
        <v>184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6">
        <v>35</v>
      </c>
      <c r="B60" s="177" t="s">
        <v>215</v>
      </c>
      <c r="C60" s="186" t="s">
        <v>323</v>
      </c>
      <c r="D60" s="178" t="s">
        <v>120</v>
      </c>
      <c r="E60" s="179">
        <v>1</v>
      </c>
      <c r="F60" s="180"/>
      <c r="G60" s="181">
        <f t="shared" si="21"/>
        <v>0</v>
      </c>
      <c r="H60" s="180"/>
      <c r="I60" s="181">
        <f t="shared" si="22"/>
        <v>0</v>
      </c>
      <c r="J60" s="180"/>
      <c r="K60" s="181">
        <f t="shared" si="23"/>
        <v>0</v>
      </c>
      <c r="L60" s="181">
        <v>21</v>
      </c>
      <c r="M60" s="181">
        <f t="shared" si="24"/>
        <v>0</v>
      </c>
      <c r="N60" s="181">
        <v>4.7999999999999996E-3</v>
      </c>
      <c r="O60" s="181">
        <f t="shared" si="25"/>
        <v>0</v>
      </c>
      <c r="P60" s="181">
        <v>0</v>
      </c>
      <c r="Q60" s="181">
        <f t="shared" si="26"/>
        <v>0</v>
      </c>
      <c r="R60" s="181"/>
      <c r="S60" s="181" t="s">
        <v>112</v>
      </c>
      <c r="T60" s="182" t="s">
        <v>113</v>
      </c>
      <c r="U60" s="159">
        <v>0</v>
      </c>
      <c r="V60" s="159">
        <f t="shared" si="27"/>
        <v>0</v>
      </c>
      <c r="W60" s="159"/>
      <c r="X60" s="159" t="s">
        <v>183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184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6">
        <v>36</v>
      </c>
      <c r="B61" s="177" t="s">
        <v>216</v>
      </c>
      <c r="C61" s="186" t="s">
        <v>217</v>
      </c>
      <c r="D61" s="178" t="s">
        <v>120</v>
      </c>
      <c r="E61" s="179">
        <v>1</v>
      </c>
      <c r="F61" s="180"/>
      <c r="G61" s="181">
        <f t="shared" si="21"/>
        <v>0</v>
      </c>
      <c r="H61" s="180"/>
      <c r="I61" s="181">
        <f t="shared" si="22"/>
        <v>0</v>
      </c>
      <c r="J61" s="180"/>
      <c r="K61" s="181">
        <f t="shared" si="23"/>
        <v>0</v>
      </c>
      <c r="L61" s="181">
        <v>21</v>
      </c>
      <c r="M61" s="181">
        <f t="shared" si="24"/>
        <v>0</v>
      </c>
      <c r="N61" s="181">
        <v>5.5219999999999998E-2</v>
      </c>
      <c r="O61" s="181">
        <f t="shared" si="25"/>
        <v>0.06</v>
      </c>
      <c r="P61" s="181">
        <v>0</v>
      </c>
      <c r="Q61" s="181">
        <f t="shared" si="26"/>
        <v>0</v>
      </c>
      <c r="R61" s="181"/>
      <c r="S61" s="181" t="s">
        <v>112</v>
      </c>
      <c r="T61" s="182" t="s">
        <v>113</v>
      </c>
      <c r="U61" s="159">
        <v>0</v>
      </c>
      <c r="V61" s="159">
        <f t="shared" si="27"/>
        <v>0</v>
      </c>
      <c r="W61" s="159"/>
      <c r="X61" s="159" t="s">
        <v>183</v>
      </c>
      <c r="Y61" s="150"/>
      <c r="Z61" s="150"/>
      <c r="AA61" s="150"/>
      <c r="AB61" s="150"/>
      <c r="AC61" s="150"/>
      <c r="AD61" s="150"/>
      <c r="AE61" s="150"/>
      <c r="AF61" s="150"/>
      <c r="AG61" s="150" t="s">
        <v>184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6">
        <v>37</v>
      </c>
      <c r="B62" s="177" t="s">
        <v>218</v>
      </c>
      <c r="C62" s="186" t="s">
        <v>219</v>
      </c>
      <c r="D62" s="178" t="s">
        <v>220</v>
      </c>
      <c r="E62" s="179">
        <v>2</v>
      </c>
      <c r="F62" s="180"/>
      <c r="G62" s="181">
        <f t="shared" si="21"/>
        <v>0</v>
      </c>
      <c r="H62" s="180"/>
      <c r="I62" s="181">
        <f t="shared" si="22"/>
        <v>0</v>
      </c>
      <c r="J62" s="180"/>
      <c r="K62" s="181">
        <f t="shared" si="23"/>
        <v>0</v>
      </c>
      <c r="L62" s="181">
        <v>21</v>
      </c>
      <c r="M62" s="181">
        <f t="shared" si="24"/>
        <v>0</v>
      </c>
      <c r="N62" s="181">
        <v>0</v>
      </c>
      <c r="O62" s="181">
        <f t="shared" si="25"/>
        <v>0</v>
      </c>
      <c r="P62" s="181">
        <v>0</v>
      </c>
      <c r="Q62" s="181">
        <f t="shared" si="26"/>
        <v>0</v>
      </c>
      <c r="R62" s="181"/>
      <c r="S62" s="181" t="s">
        <v>112</v>
      </c>
      <c r="T62" s="182" t="s">
        <v>113</v>
      </c>
      <c r="U62" s="159">
        <v>0</v>
      </c>
      <c r="V62" s="159">
        <f t="shared" si="27"/>
        <v>0</v>
      </c>
      <c r="W62" s="159"/>
      <c r="X62" s="159" t="s">
        <v>183</v>
      </c>
      <c r="Y62" s="150"/>
      <c r="Z62" s="150"/>
      <c r="AA62" s="150"/>
      <c r="AB62" s="150"/>
      <c r="AC62" s="150"/>
      <c r="AD62" s="150"/>
      <c r="AE62" s="150"/>
      <c r="AF62" s="150"/>
      <c r="AG62" s="150" t="s">
        <v>184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6">
        <v>38</v>
      </c>
      <c r="B63" s="177" t="s">
        <v>221</v>
      </c>
      <c r="C63" s="186" t="s">
        <v>222</v>
      </c>
      <c r="D63" s="178" t="s">
        <v>220</v>
      </c>
      <c r="E63" s="179">
        <v>1</v>
      </c>
      <c r="F63" s="180"/>
      <c r="G63" s="181">
        <f t="shared" si="21"/>
        <v>0</v>
      </c>
      <c r="H63" s="180"/>
      <c r="I63" s="181">
        <f t="shared" si="22"/>
        <v>0</v>
      </c>
      <c r="J63" s="180"/>
      <c r="K63" s="181">
        <f t="shared" si="23"/>
        <v>0</v>
      </c>
      <c r="L63" s="181">
        <v>21</v>
      </c>
      <c r="M63" s="181">
        <f t="shared" si="24"/>
        <v>0</v>
      </c>
      <c r="N63" s="181">
        <v>4.2000000000000002E-4</v>
      </c>
      <c r="O63" s="181">
        <f t="shared" si="25"/>
        <v>0</v>
      </c>
      <c r="P63" s="181">
        <v>0</v>
      </c>
      <c r="Q63" s="181">
        <f t="shared" si="26"/>
        <v>0</v>
      </c>
      <c r="R63" s="181"/>
      <c r="S63" s="181" t="s">
        <v>112</v>
      </c>
      <c r="T63" s="182" t="s">
        <v>113</v>
      </c>
      <c r="U63" s="159">
        <v>0</v>
      </c>
      <c r="V63" s="159">
        <f t="shared" si="27"/>
        <v>0</v>
      </c>
      <c r="W63" s="159"/>
      <c r="X63" s="159" t="s">
        <v>183</v>
      </c>
      <c r="Y63" s="150"/>
      <c r="Z63" s="150"/>
      <c r="AA63" s="150"/>
      <c r="AB63" s="150"/>
      <c r="AC63" s="150"/>
      <c r="AD63" s="150"/>
      <c r="AE63" s="150"/>
      <c r="AF63" s="150"/>
      <c r="AG63" s="150" t="s">
        <v>184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6">
        <v>39</v>
      </c>
      <c r="B64" s="177" t="s">
        <v>223</v>
      </c>
      <c r="C64" s="186" t="s">
        <v>224</v>
      </c>
      <c r="D64" s="178" t="s">
        <v>135</v>
      </c>
      <c r="E64" s="179">
        <v>0.15645999999999999</v>
      </c>
      <c r="F64" s="180"/>
      <c r="G64" s="181">
        <f t="shared" si="21"/>
        <v>0</v>
      </c>
      <c r="H64" s="180"/>
      <c r="I64" s="181">
        <f t="shared" si="22"/>
        <v>0</v>
      </c>
      <c r="J64" s="180"/>
      <c r="K64" s="181">
        <f t="shared" si="23"/>
        <v>0</v>
      </c>
      <c r="L64" s="181">
        <v>21</v>
      </c>
      <c r="M64" s="181">
        <f t="shared" si="24"/>
        <v>0</v>
      </c>
      <c r="N64" s="181">
        <v>0</v>
      </c>
      <c r="O64" s="181">
        <f t="shared" si="25"/>
        <v>0</v>
      </c>
      <c r="P64" s="181">
        <v>0</v>
      </c>
      <c r="Q64" s="181">
        <f t="shared" si="26"/>
        <v>0</v>
      </c>
      <c r="R64" s="181" t="s">
        <v>128</v>
      </c>
      <c r="S64" s="181" t="s">
        <v>122</v>
      </c>
      <c r="T64" s="182" t="s">
        <v>122</v>
      </c>
      <c r="U64" s="159">
        <v>4.0430000000000001</v>
      </c>
      <c r="V64" s="159">
        <f t="shared" si="27"/>
        <v>0.63</v>
      </c>
      <c r="W64" s="159"/>
      <c r="X64" s="159" t="s">
        <v>193</v>
      </c>
      <c r="Y64" s="150"/>
      <c r="Z64" s="150"/>
      <c r="AA64" s="150"/>
      <c r="AB64" s="150"/>
      <c r="AC64" s="150"/>
      <c r="AD64" s="150"/>
      <c r="AE64" s="150"/>
      <c r="AF64" s="150"/>
      <c r="AG64" s="150" t="s">
        <v>194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x14ac:dyDescent="0.2">
      <c r="A65" s="163" t="s">
        <v>107</v>
      </c>
      <c r="B65" s="164" t="s">
        <v>70</v>
      </c>
      <c r="C65" s="185" t="s">
        <v>71</v>
      </c>
      <c r="D65" s="165"/>
      <c r="E65" s="166"/>
      <c r="F65" s="167"/>
      <c r="G65" s="167">
        <f>SUMIF(AG66:AG85,"&lt;&gt;NOR",G66:G85)</f>
        <v>0</v>
      </c>
      <c r="H65" s="167"/>
      <c r="I65" s="167">
        <f>SUM(I66:I85)</f>
        <v>0</v>
      </c>
      <c r="J65" s="167"/>
      <c r="K65" s="167">
        <f>SUM(K66:K85)</f>
        <v>0</v>
      </c>
      <c r="L65" s="167"/>
      <c r="M65" s="167">
        <f>SUM(M66:M85)</f>
        <v>0</v>
      </c>
      <c r="N65" s="167"/>
      <c r="O65" s="167">
        <f>SUM(O66:O85)</f>
        <v>0.33</v>
      </c>
      <c r="P65" s="167"/>
      <c r="Q65" s="167">
        <f>SUM(Q66:Q85)</f>
        <v>0</v>
      </c>
      <c r="R65" s="167"/>
      <c r="S65" s="167"/>
      <c r="T65" s="168"/>
      <c r="U65" s="162"/>
      <c r="V65" s="162">
        <f>SUM(V66:V85)</f>
        <v>41.029999999999994</v>
      </c>
      <c r="W65" s="162"/>
      <c r="X65" s="162"/>
      <c r="AG65" t="s">
        <v>108</v>
      </c>
    </row>
    <row r="66" spans="1:60" ht="22.5" outlineLevel="1" x14ac:dyDescent="0.2">
      <c r="A66" s="169">
        <v>40</v>
      </c>
      <c r="B66" s="170" t="s">
        <v>225</v>
      </c>
      <c r="C66" s="187" t="s">
        <v>226</v>
      </c>
      <c r="D66" s="171" t="s">
        <v>125</v>
      </c>
      <c r="E66" s="172">
        <v>18</v>
      </c>
      <c r="F66" s="173"/>
      <c r="G66" s="174">
        <f>ROUND(E66*F66,2)</f>
        <v>0</v>
      </c>
      <c r="H66" s="173"/>
      <c r="I66" s="174">
        <f>ROUND(E66*H66,2)</f>
        <v>0</v>
      </c>
      <c r="J66" s="173"/>
      <c r="K66" s="174">
        <f>ROUND(E66*J66,2)</f>
        <v>0</v>
      </c>
      <c r="L66" s="174">
        <v>21</v>
      </c>
      <c r="M66" s="174">
        <f>G66*(1+L66/100)</f>
        <v>0</v>
      </c>
      <c r="N66" s="174">
        <v>7.8499999999999993E-3</v>
      </c>
      <c r="O66" s="174">
        <f>ROUND(E66*N66,2)</f>
        <v>0.14000000000000001</v>
      </c>
      <c r="P66" s="174">
        <v>0</v>
      </c>
      <c r="Q66" s="174">
        <f>ROUND(E66*P66,2)</f>
        <v>0</v>
      </c>
      <c r="R66" s="174" t="s">
        <v>128</v>
      </c>
      <c r="S66" s="174" t="s">
        <v>122</v>
      </c>
      <c r="T66" s="175" t="s">
        <v>122</v>
      </c>
      <c r="U66" s="159">
        <v>0.7</v>
      </c>
      <c r="V66" s="159">
        <f>ROUND(E66*U66,2)</f>
        <v>12.6</v>
      </c>
      <c r="W66" s="159"/>
      <c r="X66" s="159" t="s">
        <v>114</v>
      </c>
      <c r="Y66" s="150"/>
      <c r="Z66" s="150"/>
      <c r="AA66" s="150"/>
      <c r="AB66" s="150"/>
      <c r="AC66" s="150"/>
      <c r="AD66" s="150"/>
      <c r="AE66" s="150"/>
      <c r="AF66" s="150"/>
      <c r="AG66" s="150" t="s">
        <v>115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49" t="s">
        <v>227</v>
      </c>
      <c r="D67" s="250"/>
      <c r="E67" s="250"/>
      <c r="F67" s="250"/>
      <c r="G67" s="250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0"/>
      <c r="Z67" s="150"/>
      <c r="AA67" s="150"/>
      <c r="AB67" s="150"/>
      <c r="AC67" s="150"/>
      <c r="AD67" s="150"/>
      <c r="AE67" s="150"/>
      <c r="AF67" s="150"/>
      <c r="AG67" s="150" t="s">
        <v>167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1" x14ac:dyDescent="0.2">
      <c r="A68" s="169">
        <v>41</v>
      </c>
      <c r="B68" s="170" t="s">
        <v>228</v>
      </c>
      <c r="C68" s="187" t="s">
        <v>229</v>
      </c>
      <c r="D68" s="171" t="s">
        <v>125</v>
      </c>
      <c r="E68" s="172">
        <v>13</v>
      </c>
      <c r="F68" s="173"/>
      <c r="G68" s="174">
        <f>ROUND(E68*F68,2)</f>
        <v>0</v>
      </c>
      <c r="H68" s="173"/>
      <c r="I68" s="174">
        <f>ROUND(E68*H68,2)</f>
        <v>0</v>
      </c>
      <c r="J68" s="173"/>
      <c r="K68" s="174">
        <f>ROUND(E68*J68,2)</f>
        <v>0</v>
      </c>
      <c r="L68" s="174">
        <v>21</v>
      </c>
      <c r="M68" s="174">
        <f>G68*(1+L68/100)</f>
        <v>0</v>
      </c>
      <c r="N68" s="174">
        <v>8.2699999999999996E-3</v>
      </c>
      <c r="O68" s="174">
        <f>ROUND(E68*N68,2)</f>
        <v>0.11</v>
      </c>
      <c r="P68" s="174">
        <v>0</v>
      </c>
      <c r="Q68" s="174">
        <f>ROUND(E68*P68,2)</f>
        <v>0</v>
      </c>
      <c r="R68" s="174" t="s">
        <v>128</v>
      </c>
      <c r="S68" s="174" t="s">
        <v>122</v>
      </c>
      <c r="T68" s="175" t="s">
        <v>122</v>
      </c>
      <c r="U68" s="159">
        <v>0.73499999999999999</v>
      </c>
      <c r="V68" s="159">
        <f>ROUND(E68*U68,2)</f>
        <v>9.56</v>
      </c>
      <c r="W68" s="159"/>
      <c r="X68" s="159" t="s">
        <v>114</v>
      </c>
      <c r="Y68" s="150"/>
      <c r="Z68" s="150"/>
      <c r="AA68" s="150"/>
      <c r="AB68" s="150"/>
      <c r="AC68" s="150"/>
      <c r="AD68" s="150"/>
      <c r="AE68" s="150"/>
      <c r="AF68" s="150"/>
      <c r="AG68" s="150" t="s">
        <v>115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9" t="s">
        <v>227</v>
      </c>
      <c r="D69" s="250"/>
      <c r="E69" s="250"/>
      <c r="F69" s="250"/>
      <c r="G69" s="250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0"/>
      <c r="Z69" s="150"/>
      <c r="AA69" s="150"/>
      <c r="AB69" s="150"/>
      <c r="AC69" s="150"/>
      <c r="AD69" s="150"/>
      <c r="AE69" s="150"/>
      <c r="AF69" s="150"/>
      <c r="AG69" s="150" t="s">
        <v>167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69">
        <v>42</v>
      </c>
      <c r="B70" s="170" t="s">
        <v>230</v>
      </c>
      <c r="C70" s="187" t="s">
        <v>231</v>
      </c>
      <c r="D70" s="171" t="s">
        <v>125</v>
      </c>
      <c r="E70" s="172">
        <v>8</v>
      </c>
      <c r="F70" s="173"/>
      <c r="G70" s="174">
        <f>ROUND(E70*F70,2)</f>
        <v>0</v>
      </c>
      <c r="H70" s="173"/>
      <c r="I70" s="174">
        <f>ROUND(E70*H70,2)</f>
        <v>0</v>
      </c>
      <c r="J70" s="173"/>
      <c r="K70" s="174">
        <f>ROUND(E70*J70,2)</f>
        <v>0</v>
      </c>
      <c r="L70" s="174">
        <v>21</v>
      </c>
      <c r="M70" s="174">
        <f>G70*(1+L70/100)</f>
        <v>0</v>
      </c>
      <c r="N70" s="174">
        <v>1.0120000000000001E-2</v>
      </c>
      <c r="O70" s="174">
        <f>ROUND(E70*N70,2)</f>
        <v>0.08</v>
      </c>
      <c r="P70" s="174">
        <v>0</v>
      </c>
      <c r="Q70" s="174">
        <f>ROUND(E70*P70,2)</f>
        <v>0</v>
      </c>
      <c r="R70" s="174" t="s">
        <v>128</v>
      </c>
      <c r="S70" s="174" t="s">
        <v>122</v>
      </c>
      <c r="T70" s="175" t="s">
        <v>122</v>
      </c>
      <c r="U70" s="159">
        <v>0.82799999999999996</v>
      </c>
      <c r="V70" s="159">
        <f>ROUND(E70*U70,2)</f>
        <v>6.62</v>
      </c>
      <c r="W70" s="159"/>
      <c r="X70" s="159" t="s">
        <v>114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115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49" t="s">
        <v>227</v>
      </c>
      <c r="D71" s="250"/>
      <c r="E71" s="250"/>
      <c r="F71" s="250"/>
      <c r="G71" s="250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0"/>
      <c r="Z71" s="150"/>
      <c r="AA71" s="150"/>
      <c r="AB71" s="150"/>
      <c r="AC71" s="150"/>
      <c r="AD71" s="150"/>
      <c r="AE71" s="150"/>
      <c r="AF71" s="150"/>
      <c r="AG71" s="150" t="s">
        <v>167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76">
        <v>43</v>
      </c>
      <c r="B72" s="177" t="s">
        <v>232</v>
      </c>
      <c r="C72" s="186" t="s">
        <v>233</v>
      </c>
      <c r="D72" s="178" t="s">
        <v>120</v>
      </c>
      <c r="E72" s="179">
        <v>4</v>
      </c>
      <c r="F72" s="180"/>
      <c r="G72" s="181">
        <f t="shared" ref="G72:G78" si="28">ROUND(E72*F72,2)</f>
        <v>0</v>
      </c>
      <c r="H72" s="180"/>
      <c r="I72" s="181">
        <f t="shared" ref="I72:I78" si="29">ROUND(E72*H72,2)</f>
        <v>0</v>
      </c>
      <c r="J72" s="180"/>
      <c r="K72" s="181">
        <f t="shared" ref="K72:K78" si="30">ROUND(E72*J72,2)</f>
        <v>0</v>
      </c>
      <c r="L72" s="181">
        <v>21</v>
      </c>
      <c r="M72" s="181">
        <f t="shared" ref="M72:M78" si="31">G72*(1+L72/100)</f>
        <v>0</v>
      </c>
      <c r="N72" s="181">
        <v>0</v>
      </c>
      <c r="O72" s="181">
        <f t="shared" ref="O72:O78" si="32">ROUND(E72*N72,2)</f>
        <v>0</v>
      </c>
      <c r="P72" s="181">
        <v>0</v>
      </c>
      <c r="Q72" s="181">
        <f t="shared" ref="Q72:Q78" si="33">ROUND(E72*P72,2)</f>
        <v>0</v>
      </c>
      <c r="R72" s="181" t="s">
        <v>128</v>
      </c>
      <c r="S72" s="181" t="s">
        <v>122</v>
      </c>
      <c r="T72" s="182" t="s">
        <v>122</v>
      </c>
      <c r="U72" s="159">
        <v>0.64900000000000002</v>
      </c>
      <c r="V72" s="159">
        <f t="shared" ref="V72:V78" si="34">ROUND(E72*U72,2)</f>
        <v>2.6</v>
      </c>
      <c r="W72" s="159"/>
      <c r="X72" s="159" t="s">
        <v>114</v>
      </c>
      <c r="Y72" s="150"/>
      <c r="Z72" s="150"/>
      <c r="AA72" s="150"/>
      <c r="AB72" s="150"/>
      <c r="AC72" s="150"/>
      <c r="AD72" s="150"/>
      <c r="AE72" s="150"/>
      <c r="AF72" s="150"/>
      <c r="AG72" s="150" t="s">
        <v>115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6">
        <v>44</v>
      </c>
      <c r="B73" s="177" t="s">
        <v>234</v>
      </c>
      <c r="C73" s="186" t="s">
        <v>235</v>
      </c>
      <c r="D73" s="178" t="s">
        <v>120</v>
      </c>
      <c r="E73" s="179">
        <v>4</v>
      </c>
      <c r="F73" s="180"/>
      <c r="G73" s="181">
        <f t="shared" si="28"/>
        <v>0</v>
      </c>
      <c r="H73" s="180"/>
      <c r="I73" s="181">
        <f t="shared" si="29"/>
        <v>0</v>
      </c>
      <c r="J73" s="180"/>
      <c r="K73" s="181">
        <f t="shared" si="30"/>
        <v>0</v>
      </c>
      <c r="L73" s="181">
        <v>21</v>
      </c>
      <c r="M73" s="181">
        <f t="shared" si="31"/>
        <v>0</v>
      </c>
      <c r="N73" s="181">
        <v>0</v>
      </c>
      <c r="O73" s="181">
        <f t="shared" si="32"/>
        <v>0</v>
      </c>
      <c r="P73" s="181">
        <v>0</v>
      </c>
      <c r="Q73" s="181">
        <f t="shared" si="33"/>
        <v>0</v>
      </c>
      <c r="R73" s="181" t="s">
        <v>128</v>
      </c>
      <c r="S73" s="181" t="s">
        <v>122</v>
      </c>
      <c r="T73" s="182" t="s">
        <v>122</v>
      </c>
      <c r="U73" s="159">
        <v>0.752</v>
      </c>
      <c r="V73" s="159">
        <f t="shared" si="34"/>
        <v>3.01</v>
      </c>
      <c r="W73" s="159"/>
      <c r="X73" s="159" t="s">
        <v>114</v>
      </c>
      <c r="Y73" s="150"/>
      <c r="Z73" s="150"/>
      <c r="AA73" s="150"/>
      <c r="AB73" s="150"/>
      <c r="AC73" s="150"/>
      <c r="AD73" s="150"/>
      <c r="AE73" s="150"/>
      <c r="AF73" s="150"/>
      <c r="AG73" s="150" t="s">
        <v>115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22.5" outlineLevel="1" x14ac:dyDescent="0.2">
      <c r="A74" s="176">
        <v>45</v>
      </c>
      <c r="B74" s="177" t="s">
        <v>236</v>
      </c>
      <c r="C74" s="186" t="s">
        <v>237</v>
      </c>
      <c r="D74" s="178" t="s">
        <v>120</v>
      </c>
      <c r="E74" s="179">
        <v>2</v>
      </c>
      <c r="F74" s="180"/>
      <c r="G74" s="181">
        <f t="shared" si="28"/>
        <v>0</v>
      </c>
      <c r="H74" s="180"/>
      <c r="I74" s="181">
        <f t="shared" si="29"/>
        <v>0</v>
      </c>
      <c r="J74" s="180"/>
      <c r="K74" s="181">
        <f t="shared" si="30"/>
        <v>0</v>
      </c>
      <c r="L74" s="181">
        <v>21</v>
      </c>
      <c r="M74" s="181">
        <f t="shared" si="31"/>
        <v>0</v>
      </c>
      <c r="N74" s="181">
        <v>0</v>
      </c>
      <c r="O74" s="181">
        <f t="shared" si="32"/>
        <v>0</v>
      </c>
      <c r="P74" s="181">
        <v>0</v>
      </c>
      <c r="Q74" s="181">
        <f t="shared" si="33"/>
        <v>0</v>
      </c>
      <c r="R74" s="181" t="s">
        <v>128</v>
      </c>
      <c r="S74" s="181" t="s">
        <v>122</v>
      </c>
      <c r="T74" s="182" t="s">
        <v>122</v>
      </c>
      <c r="U74" s="159">
        <v>0.96799999999999997</v>
      </c>
      <c r="V74" s="159">
        <f t="shared" si="34"/>
        <v>1.94</v>
      </c>
      <c r="W74" s="159"/>
      <c r="X74" s="159" t="s">
        <v>114</v>
      </c>
      <c r="Y74" s="150"/>
      <c r="Z74" s="150"/>
      <c r="AA74" s="150"/>
      <c r="AB74" s="150"/>
      <c r="AC74" s="150"/>
      <c r="AD74" s="150"/>
      <c r="AE74" s="150"/>
      <c r="AF74" s="150"/>
      <c r="AG74" s="150" t="s">
        <v>115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6">
        <v>46</v>
      </c>
      <c r="B75" s="177" t="s">
        <v>238</v>
      </c>
      <c r="C75" s="186" t="s">
        <v>239</v>
      </c>
      <c r="D75" s="178" t="s">
        <v>120</v>
      </c>
      <c r="E75" s="179">
        <v>2</v>
      </c>
      <c r="F75" s="180"/>
      <c r="G75" s="181">
        <f t="shared" si="28"/>
        <v>0</v>
      </c>
      <c r="H75" s="180"/>
      <c r="I75" s="181">
        <f t="shared" si="29"/>
        <v>0</v>
      </c>
      <c r="J75" s="180"/>
      <c r="K75" s="181">
        <f t="shared" si="30"/>
        <v>0</v>
      </c>
      <c r="L75" s="181">
        <v>21</v>
      </c>
      <c r="M75" s="181">
        <f t="shared" si="31"/>
        <v>0</v>
      </c>
      <c r="N75" s="181">
        <v>4.8000000000000001E-4</v>
      </c>
      <c r="O75" s="181">
        <f t="shared" si="32"/>
        <v>0</v>
      </c>
      <c r="P75" s="181">
        <v>0</v>
      </c>
      <c r="Q75" s="181">
        <f t="shared" si="33"/>
        <v>0</v>
      </c>
      <c r="R75" s="181" t="s">
        <v>128</v>
      </c>
      <c r="S75" s="181" t="s">
        <v>122</v>
      </c>
      <c r="T75" s="182" t="s">
        <v>122</v>
      </c>
      <c r="U75" s="159">
        <v>0.2445</v>
      </c>
      <c r="V75" s="159">
        <f t="shared" si="34"/>
        <v>0.49</v>
      </c>
      <c r="W75" s="159"/>
      <c r="X75" s="159" t="s">
        <v>114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115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6">
        <v>47</v>
      </c>
      <c r="B76" s="177" t="s">
        <v>240</v>
      </c>
      <c r="C76" s="186" t="s">
        <v>241</v>
      </c>
      <c r="D76" s="178" t="s">
        <v>120</v>
      </c>
      <c r="E76" s="179">
        <v>4</v>
      </c>
      <c r="F76" s="180"/>
      <c r="G76" s="181">
        <f t="shared" si="28"/>
        <v>0</v>
      </c>
      <c r="H76" s="180"/>
      <c r="I76" s="181">
        <f t="shared" si="29"/>
        <v>0</v>
      </c>
      <c r="J76" s="180"/>
      <c r="K76" s="181">
        <f t="shared" si="30"/>
        <v>0</v>
      </c>
      <c r="L76" s="181">
        <v>21</v>
      </c>
      <c r="M76" s="181">
        <f t="shared" si="31"/>
        <v>0</v>
      </c>
      <c r="N76" s="181">
        <v>5.5000000000000003E-4</v>
      </c>
      <c r="O76" s="181">
        <f t="shared" si="32"/>
        <v>0</v>
      </c>
      <c r="P76" s="181">
        <v>0</v>
      </c>
      <c r="Q76" s="181">
        <f t="shared" si="33"/>
        <v>0</v>
      </c>
      <c r="R76" s="181" t="s">
        <v>128</v>
      </c>
      <c r="S76" s="181" t="s">
        <v>122</v>
      </c>
      <c r="T76" s="182" t="s">
        <v>122</v>
      </c>
      <c r="U76" s="159">
        <v>0.2802</v>
      </c>
      <c r="V76" s="159">
        <f t="shared" si="34"/>
        <v>1.1200000000000001</v>
      </c>
      <c r="W76" s="159"/>
      <c r="X76" s="159" t="s">
        <v>114</v>
      </c>
      <c r="Y76" s="150"/>
      <c r="Z76" s="150"/>
      <c r="AA76" s="150"/>
      <c r="AB76" s="150"/>
      <c r="AC76" s="150"/>
      <c r="AD76" s="150"/>
      <c r="AE76" s="150"/>
      <c r="AF76" s="150"/>
      <c r="AG76" s="150" t="s">
        <v>115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6">
        <v>48</v>
      </c>
      <c r="B77" s="177" t="s">
        <v>242</v>
      </c>
      <c r="C77" s="186" t="s">
        <v>243</v>
      </c>
      <c r="D77" s="178" t="s">
        <v>120</v>
      </c>
      <c r="E77" s="179">
        <v>2</v>
      </c>
      <c r="F77" s="180"/>
      <c r="G77" s="181">
        <f t="shared" si="28"/>
        <v>0</v>
      </c>
      <c r="H77" s="180"/>
      <c r="I77" s="181">
        <f t="shared" si="29"/>
        <v>0</v>
      </c>
      <c r="J77" s="180"/>
      <c r="K77" s="181">
        <f t="shared" si="30"/>
        <v>0</v>
      </c>
      <c r="L77" s="181">
        <v>21</v>
      </c>
      <c r="M77" s="181">
        <f t="shared" si="31"/>
        <v>0</v>
      </c>
      <c r="N77" s="181">
        <v>6.4000000000000005E-4</v>
      </c>
      <c r="O77" s="181">
        <f t="shared" si="32"/>
        <v>0</v>
      </c>
      <c r="P77" s="181">
        <v>0</v>
      </c>
      <c r="Q77" s="181">
        <f t="shared" si="33"/>
        <v>0</v>
      </c>
      <c r="R77" s="181" t="s">
        <v>128</v>
      </c>
      <c r="S77" s="181" t="s">
        <v>122</v>
      </c>
      <c r="T77" s="182" t="s">
        <v>122</v>
      </c>
      <c r="U77" s="159">
        <v>0.32969999999999999</v>
      </c>
      <c r="V77" s="159">
        <f t="shared" si="34"/>
        <v>0.66</v>
      </c>
      <c r="W77" s="159"/>
      <c r="X77" s="159" t="s">
        <v>114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115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69">
        <v>49</v>
      </c>
      <c r="B78" s="170" t="s">
        <v>244</v>
      </c>
      <c r="C78" s="187" t="s">
        <v>245</v>
      </c>
      <c r="D78" s="171" t="s">
        <v>125</v>
      </c>
      <c r="E78" s="172">
        <v>18</v>
      </c>
      <c r="F78" s="173"/>
      <c r="G78" s="174">
        <f t="shared" si="28"/>
        <v>0</v>
      </c>
      <c r="H78" s="173"/>
      <c r="I78" s="174">
        <f t="shared" si="29"/>
        <v>0</v>
      </c>
      <c r="J78" s="173"/>
      <c r="K78" s="174">
        <f t="shared" si="30"/>
        <v>0</v>
      </c>
      <c r="L78" s="174">
        <v>21</v>
      </c>
      <c r="M78" s="174">
        <f t="shared" si="31"/>
        <v>0</v>
      </c>
      <c r="N78" s="174">
        <v>0</v>
      </c>
      <c r="O78" s="174">
        <f t="shared" si="32"/>
        <v>0</v>
      </c>
      <c r="P78" s="174">
        <v>0</v>
      </c>
      <c r="Q78" s="174">
        <f t="shared" si="33"/>
        <v>0</v>
      </c>
      <c r="R78" s="174" t="s">
        <v>128</v>
      </c>
      <c r="S78" s="174" t="s">
        <v>122</v>
      </c>
      <c r="T78" s="175" t="s">
        <v>122</v>
      </c>
      <c r="U78" s="159">
        <v>1.7999999999999999E-2</v>
      </c>
      <c r="V78" s="159">
        <f t="shared" si="34"/>
        <v>0.32</v>
      </c>
      <c r="W78" s="159"/>
      <c r="X78" s="159" t="s">
        <v>114</v>
      </c>
      <c r="Y78" s="150"/>
      <c r="Z78" s="150"/>
      <c r="AA78" s="150"/>
      <c r="AB78" s="150"/>
      <c r="AC78" s="150"/>
      <c r="AD78" s="150"/>
      <c r="AE78" s="150"/>
      <c r="AF78" s="150"/>
      <c r="AG78" s="150" t="s">
        <v>115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49" t="s">
        <v>246</v>
      </c>
      <c r="D79" s="250"/>
      <c r="E79" s="250"/>
      <c r="F79" s="250"/>
      <c r="G79" s="250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0"/>
      <c r="Z79" s="150"/>
      <c r="AA79" s="150"/>
      <c r="AB79" s="150"/>
      <c r="AC79" s="150"/>
      <c r="AD79" s="150"/>
      <c r="AE79" s="150"/>
      <c r="AF79" s="150"/>
      <c r="AG79" s="150" t="s">
        <v>167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ht="22.5" outlineLevel="1" x14ac:dyDescent="0.2">
      <c r="A80" s="169">
        <v>50</v>
      </c>
      <c r="B80" s="170" t="s">
        <v>247</v>
      </c>
      <c r="C80" s="187" t="s">
        <v>248</v>
      </c>
      <c r="D80" s="171" t="s">
        <v>125</v>
      </c>
      <c r="E80" s="172">
        <v>13</v>
      </c>
      <c r="F80" s="173"/>
      <c r="G80" s="174">
        <f>ROUND(E80*F80,2)</f>
        <v>0</v>
      </c>
      <c r="H80" s="173"/>
      <c r="I80" s="174">
        <f>ROUND(E80*H80,2)</f>
        <v>0</v>
      </c>
      <c r="J80" s="173"/>
      <c r="K80" s="174">
        <f>ROUND(E80*J80,2)</f>
        <v>0</v>
      </c>
      <c r="L80" s="174">
        <v>21</v>
      </c>
      <c r="M80" s="174">
        <f>G80*(1+L80/100)</f>
        <v>0</v>
      </c>
      <c r="N80" s="174">
        <v>0</v>
      </c>
      <c r="O80" s="174">
        <f>ROUND(E80*N80,2)</f>
        <v>0</v>
      </c>
      <c r="P80" s="174">
        <v>0</v>
      </c>
      <c r="Q80" s="174">
        <f>ROUND(E80*P80,2)</f>
        <v>0</v>
      </c>
      <c r="R80" s="174" t="s">
        <v>128</v>
      </c>
      <c r="S80" s="174" t="s">
        <v>122</v>
      </c>
      <c r="T80" s="175" t="s">
        <v>122</v>
      </c>
      <c r="U80" s="159">
        <v>2.1000000000000001E-2</v>
      </c>
      <c r="V80" s="159">
        <f>ROUND(E80*U80,2)</f>
        <v>0.27</v>
      </c>
      <c r="W80" s="159"/>
      <c r="X80" s="159" t="s">
        <v>114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115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49" t="s">
        <v>246</v>
      </c>
      <c r="D81" s="250"/>
      <c r="E81" s="250"/>
      <c r="F81" s="250"/>
      <c r="G81" s="250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0"/>
      <c r="Z81" s="150"/>
      <c r="AA81" s="150"/>
      <c r="AB81" s="150"/>
      <c r="AC81" s="150"/>
      <c r="AD81" s="150"/>
      <c r="AE81" s="150"/>
      <c r="AF81" s="150"/>
      <c r="AG81" s="150" t="s">
        <v>167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ht="22.5" outlineLevel="1" x14ac:dyDescent="0.2">
      <c r="A82" s="169">
        <v>51</v>
      </c>
      <c r="B82" s="170" t="s">
        <v>249</v>
      </c>
      <c r="C82" s="187" t="s">
        <v>250</v>
      </c>
      <c r="D82" s="171" t="s">
        <v>125</v>
      </c>
      <c r="E82" s="172">
        <v>8</v>
      </c>
      <c r="F82" s="173"/>
      <c r="G82" s="174">
        <f>ROUND(E82*F82,2)</f>
        <v>0</v>
      </c>
      <c r="H82" s="173"/>
      <c r="I82" s="174">
        <f>ROUND(E82*H82,2)</f>
        <v>0</v>
      </c>
      <c r="J82" s="173"/>
      <c r="K82" s="174">
        <f>ROUND(E82*J82,2)</f>
        <v>0</v>
      </c>
      <c r="L82" s="174">
        <v>21</v>
      </c>
      <c r="M82" s="174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4" t="s">
        <v>128</v>
      </c>
      <c r="S82" s="174" t="s">
        <v>122</v>
      </c>
      <c r="T82" s="175" t="s">
        <v>122</v>
      </c>
      <c r="U82" s="159">
        <v>3.2000000000000001E-2</v>
      </c>
      <c r="V82" s="159">
        <f>ROUND(E82*U82,2)</f>
        <v>0.26</v>
      </c>
      <c r="W82" s="159"/>
      <c r="X82" s="159" t="s">
        <v>114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115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49" t="s">
        <v>246</v>
      </c>
      <c r="D83" s="250"/>
      <c r="E83" s="250"/>
      <c r="F83" s="250"/>
      <c r="G83" s="250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0"/>
      <c r="Z83" s="150"/>
      <c r="AA83" s="150"/>
      <c r="AB83" s="150"/>
      <c r="AC83" s="150"/>
      <c r="AD83" s="150"/>
      <c r="AE83" s="150"/>
      <c r="AF83" s="150"/>
      <c r="AG83" s="150" t="s">
        <v>167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6">
        <v>52</v>
      </c>
      <c r="B84" s="177" t="s">
        <v>251</v>
      </c>
      <c r="C84" s="186" t="s">
        <v>252</v>
      </c>
      <c r="D84" s="178" t="s">
        <v>120</v>
      </c>
      <c r="E84" s="179">
        <v>2</v>
      </c>
      <c r="F84" s="180"/>
      <c r="G84" s="181">
        <f>ROUND(E84*F84,2)</f>
        <v>0</v>
      </c>
      <c r="H84" s="180"/>
      <c r="I84" s="181">
        <f>ROUND(E84*H84,2)</f>
        <v>0</v>
      </c>
      <c r="J84" s="180"/>
      <c r="K84" s="181">
        <f>ROUND(E84*J84,2)</f>
        <v>0</v>
      </c>
      <c r="L84" s="181">
        <v>21</v>
      </c>
      <c r="M84" s="181">
        <f>G84*(1+L84/100)</f>
        <v>0</v>
      </c>
      <c r="N84" s="181">
        <v>4.4000000000000002E-4</v>
      </c>
      <c r="O84" s="181">
        <f>ROUND(E84*N84,2)</f>
        <v>0</v>
      </c>
      <c r="P84" s="181">
        <v>0</v>
      </c>
      <c r="Q84" s="181">
        <f>ROUND(E84*P84,2)</f>
        <v>0</v>
      </c>
      <c r="R84" s="181" t="s">
        <v>128</v>
      </c>
      <c r="S84" s="181" t="s">
        <v>122</v>
      </c>
      <c r="T84" s="182" t="s">
        <v>122</v>
      </c>
      <c r="U84" s="159">
        <v>0.19600000000000001</v>
      </c>
      <c r="V84" s="159">
        <f>ROUND(E84*U84,2)</f>
        <v>0.39</v>
      </c>
      <c r="W84" s="159"/>
      <c r="X84" s="159" t="s">
        <v>114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115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6">
        <v>53</v>
      </c>
      <c r="B85" s="177" t="s">
        <v>253</v>
      </c>
      <c r="C85" s="186" t="s">
        <v>254</v>
      </c>
      <c r="D85" s="178" t="s">
        <v>135</v>
      </c>
      <c r="E85" s="179">
        <v>0.33509</v>
      </c>
      <c r="F85" s="180"/>
      <c r="G85" s="181">
        <f>ROUND(E85*F85,2)</f>
        <v>0</v>
      </c>
      <c r="H85" s="180"/>
      <c r="I85" s="181">
        <f>ROUND(E85*H85,2)</f>
        <v>0</v>
      </c>
      <c r="J85" s="180"/>
      <c r="K85" s="181">
        <f>ROUND(E85*J85,2)</f>
        <v>0</v>
      </c>
      <c r="L85" s="181">
        <v>21</v>
      </c>
      <c r="M85" s="181">
        <f>G85*(1+L85/100)</f>
        <v>0</v>
      </c>
      <c r="N85" s="181">
        <v>0</v>
      </c>
      <c r="O85" s="181">
        <f>ROUND(E85*N85,2)</f>
        <v>0</v>
      </c>
      <c r="P85" s="181">
        <v>0</v>
      </c>
      <c r="Q85" s="181">
        <f>ROUND(E85*P85,2)</f>
        <v>0</v>
      </c>
      <c r="R85" s="181" t="s">
        <v>128</v>
      </c>
      <c r="S85" s="181" t="s">
        <v>122</v>
      </c>
      <c r="T85" s="182" t="s">
        <v>122</v>
      </c>
      <c r="U85" s="159">
        <v>3.5630000000000002</v>
      </c>
      <c r="V85" s="159">
        <f>ROUND(E85*U85,2)</f>
        <v>1.19</v>
      </c>
      <c r="W85" s="159"/>
      <c r="X85" s="159" t="s">
        <v>193</v>
      </c>
      <c r="Y85" s="150"/>
      <c r="Z85" s="150"/>
      <c r="AA85" s="150"/>
      <c r="AB85" s="150"/>
      <c r="AC85" s="150"/>
      <c r="AD85" s="150"/>
      <c r="AE85" s="150"/>
      <c r="AF85" s="150"/>
      <c r="AG85" s="150" t="s">
        <v>194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3" t="s">
        <v>107</v>
      </c>
      <c r="B86" s="164" t="s">
        <v>72</v>
      </c>
      <c r="C86" s="185" t="s">
        <v>73</v>
      </c>
      <c r="D86" s="165"/>
      <c r="E86" s="166"/>
      <c r="F86" s="167"/>
      <c r="G86" s="167">
        <f>SUMIF(AG87:AG108,"&lt;&gt;NOR",G87:G108)</f>
        <v>0</v>
      </c>
      <c r="H86" s="167"/>
      <c r="I86" s="167">
        <f>SUM(I87:I108)</f>
        <v>0</v>
      </c>
      <c r="J86" s="167"/>
      <c r="K86" s="167">
        <f>SUM(K87:K108)</f>
        <v>0</v>
      </c>
      <c r="L86" s="167"/>
      <c r="M86" s="167">
        <f>SUM(M87:M108)</f>
        <v>0</v>
      </c>
      <c r="N86" s="167"/>
      <c r="O86" s="167">
        <f>SUM(O87:O108)</f>
        <v>0.05</v>
      </c>
      <c r="P86" s="167"/>
      <c r="Q86" s="167">
        <f>SUM(Q87:Q108)</f>
        <v>0</v>
      </c>
      <c r="R86" s="167"/>
      <c r="S86" s="167"/>
      <c r="T86" s="168"/>
      <c r="U86" s="162"/>
      <c r="V86" s="162">
        <f>SUM(V87:V108)</f>
        <v>18.779999999999998</v>
      </c>
      <c r="W86" s="162"/>
      <c r="X86" s="162"/>
      <c r="AG86" t="s">
        <v>108</v>
      </c>
    </row>
    <row r="87" spans="1:60" outlineLevel="1" x14ac:dyDescent="0.2">
      <c r="A87" s="169">
        <v>54</v>
      </c>
      <c r="B87" s="170" t="s">
        <v>255</v>
      </c>
      <c r="C87" s="187" t="s">
        <v>256</v>
      </c>
      <c r="D87" s="171" t="s">
        <v>120</v>
      </c>
      <c r="E87" s="172">
        <v>2</v>
      </c>
      <c r="F87" s="173"/>
      <c r="G87" s="174">
        <f>ROUND(E87*F87,2)</f>
        <v>0</v>
      </c>
      <c r="H87" s="173"/>
      <c r="I87" s="174">
        <f>ROUND(E87*H87,2)</f>
        <v>0</v>
      </c>
      <c r="J87" s="173"/>
      <c r="K87" s="174">
        <f>ROUND(E87*J87,2)</f>
        <v>0</v>
      </c>
      <c r="L87" s="174">
        <v>21</v>
      </c>
      <c r="M87" s="174">
        <f>G87*(1+L87/100)</f>
        <v>0</v>
      </c>
      <c r="N87" s="174">
        <v>0</v>
      </c>
      <c r="O87" s="174">
        <f>ROUND(E87*N87,2)</f>
        <v>0</v>
      </c>
      <c r="P87" s="174">
        <v>0</v>
      </c>
      <c r="Q87" s="174">
        <f>ROUND(E87*P87,2)</f>
        <v>0</v>
      </c>
      <c r="R87" s="174" t="s">
        <v>128</v>
      </c>
      <c r="S87" s="174" t="s">
        <v>122</v>
      </c>
      <c r="T87" s="175" t="s">
        <v>122</v>
      </c>
      <c r="U87" s="159">
        <v>0.34</v>
      </c>
      <c r="V87" s="159">
        <f>ROUND(E87*U87,2)</f>
        <v>0.68</v>
      </c>
      <c r="W87" s="159"/>
      <c r="X87" s="159" t="s">
        <v>114</v>
      </c>
      <c r="Y87" s="150"/>
      <c r="Z87" s="150"/>
      <c r="AA87" s="150"/>
      <c r="AB87" s="150"/>
      <c r="AC87" s="150"/>
      <c r="AD87" s="150"/>
      <c r="AE87" s="150"/>
      <c r="AF87" s="150"/>
      <c r="AG87" s="150" t="s">
        <v>115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8" t="s">
        <v>257</v>
      </c>
      <c r="D88" s="160"/>
      <c r="E88" s="161">
        <v>2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0"/>
      <c r="Z88" s="150"/>
      <c r="AA88" s="150"/>
      <c r="AB88" s="150"/>
      <c r="AC88" s="150"/>
      <c r="AD88" s="150"/>
      <c r="AE88" s="150"/>
      <c r="AF88" s="150"/>
      <c r="AG88" s="150" t="s">
        <v>169</v>
      </c>
      <c r="AH88" s="150">
        <v>5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76">
        <v>55</v>
      </c>
      <c r="B89" s="177" t="s">
        <v>258</v>
      </c>
      <c r="C89" s="186" t="s">
        <v>259</v>
      </c>
      <c r="D89" s="178" t="s">
        <v>120</v>
      </c>
      <c r="E89" s="179">
        <v>2</v>
      </c>
      <c r="F89" s="180"/>
      <c r="G89" s="181">
        <f t="shared" ref="G89:G100" si="35">ROUND(E89*F89,2)</f>
        <v>0</v>
      </c>
      <c r="H89" s="180"/>
      <c r="I89" s="181">
        <f t="shared" ref="I89:I100" si="36">ROUND(E89*H89,2)</f>
        <v>0</v>
      </c>
      <c r="J89" s="180"/>
      <c r="K89" s="181">
        <f t="shared" ref="K89:K100" si="37">ROUND(E89*J89,2)</f>
        <v>0</v>
      </c>
      <c r="L89" s="181">
        <v>21</v>
      </c>
      <c r="M89" s="181">
        <f t="shared" ref="M89:M100" si="38">G89*(1+L89/100)</f>
        <v>0</v>
      </c>
      <c r="N89" s="181">
        <v>1E-4</v>
      </c>
      <c r="O89" s="181">
        <f t="shared" ref="O89:O100" si="39">ROUND(E89*N89,2)</f>
        <v>0</v>
      </c>
      <c r="P89" s="181">
        <v>0</v>
      </c>
      <c r="Q89" s="181">
        <f t="shared" ref="Q89:Q100" si="40">ROUND(E89*P89,2)</f>
        <v>0</v>
      </c>
      <c r="R89" s="181" t="s">
        <v>128</v>
      </c>
      <c r="S89" s="181" t="s">
        <v>122</v>
      </c>
      <c r="T89" s="182" t="s">
        <v>122</v>
      </c>
      <c r="U89" s="159">
        <v>6.2E-2</v>
      </c>
      <c r="V89" s="159">
        <f t="shared" ref="V89:V100" si="41">ROUND(E89*U89,2)</f>
        <v>0.12</v>
      </c>
      <c r="W89" s="159"/>
      <c r="X89" s="159" t="s">
        <v>114</v>
      </c>
      <c r="Y89" s="150"/>
      <c r="Z89" s="150"/>
      <c r="AA89" s="150"/>
      <c r="AB89" s="150"/>
      <c r="AC89" s="150"/>
      <c r="AD89" s="150"/>
      <c r="AE89" s="150"/>
      <c r="AF89" s="150"/>
      <c r="AG89" s="150" t="s">
        <v>115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6">
        <v>56</v>
      </c>
      <c r="B90" s="177" t="s">
        <v>260</v>
      </c>
      <c r="C90" s="186" t="s">
        <v>261</v>
      </c>
      <c r="D90" s="178" t="s">
        <v>120</v>
      </c>
      <c r="E90" s="179">
        <v>2</v>
      </c>
      <c r="F90" s="180"/>
      <c r="G90" s="181">
        <f t="shared" si="35"/>
        <v>0</v>
      </c>
      <c r="H90" s="180"/>
      <c r="I90" s="181">
        <f t="shared" si="36"/>
        <v>0</v>
      </c>
      <c r="J90" s="180"/>
      <c r="K90" s="181">
        <f t="shared" si="37"/>
        <v>0</v>
      </c>
      <c r="L90" s="181">
        <v>21</v>
      </c>
      <c r="M90" s="181">
        <f t="shared" si="38"/>
        <v>0</v>
      </c>
      <c r="N90" s="181">
        <v>1.8000000000000001E-4</v>
      </c>
      <c r="O90" s="181">
        <f t="shared" si="39"/>
        <v>0</v>
      </c>
      <c r="P90" s="181">
        <v>0</v>
      </c>
      <c r="Q90" s="181">
        <f t="shared" si="40"/>
        <v>0</v>
      </c>
      <c r="R90" s="181" t="s">
        <v>128</v>
      </c>
      <c r="S90" s="181" t="s">
        <v>122</v>
      </c>
      <c r="T90" s="182" t="s">
        <v>122</v>
      </c>
      <c r="U90" s="159">
        <v>0.16500000000000001</v>
      </c>
      <c r="V90" s="159">
        <f t="shared" si="41"/>
        <v>0.33</v>
      </c>
      <c r="W90" s="159"/>
      <c r="X90" s="159" t="s">
        <v>114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115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6">
        <v>57</v>
      </c>
      <c r="B91" s="177" t="s">
        <v>262</v>
      </c>
      <c r="C91" s="186" t="s">
        <v>263</v>
      </c>
      <c r="D91" s="178" t="s">
        <v>120</v>
      </c>
      <c r="E91" s="179">
        <v>10</v>
      </c>
      <c r="F91" s="180"/>
      <c r="G91" s="181">
        <f t="shared" si="35"/>
        <v>0</v>
      </c>
      <c r="H91" s="180"/>
      <c r="I91" s="181">
        <f t="shared" si="36"/>
        <v>0</v>
      </c>
      <c r="J91" s="180"/>
      <c r="K91" s="181">
        <f t="shared" si="37"/>
        <v>0</v>
      </c>
      <c r="L91" s="181">
        <v>21</v>
      </c>
      <c r="M91" s="181">
        <f t="shared" si="38"/>
        <v>0</v>
      </c>
      <c r="N91" s="181">
        <v>6.8000000000000005E-4</v>
      </c>
      <c r="O91" s="181">
        <f t="shared" si="39"/>
        <v>0.01</v>
      </c>
      <c r="P91" s="181">
        <v>0</v>
      </c>
      <c r="Q91" s="181">
        <f t="shared" si="40"/>
        <v>0</v>
      </c>
      <c r="R91" s="181" t="s">
        <v>128</v>
      </c>
      <c r="S91" s="181" t="s">
        <v>122</v>
      </c>
      <c r="T91" s="182" t="s">
        <v>122</v>
      </c>
      <c r="U91" s="159">
        <v>0.26900000000000002</v>
      </c>
      <c r="V91" s="159">
        <f t="shared" si="41"/>
        <v>2.69</v>
      </c>
      <c r="W91" s="159"/>
      <c r="X91" s="159" t="s">
        <v>114</v>
      </c>
      <c r="Y91" s="150"/>
      <c r="Z91" s="150"/>
      <c r="AA91" s="150"/>
      <c r="AB91" s="150"/>
      <c r="AC91" s="150"/>
      <c r="AD91" s="150"/>
      <c r="AE91" s="150"/>
      <c r="AF91" s="150"/>
      <c r="AG91" s="150" t="s">
        <v>115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6">
        <v>58</v>
      </c>
      <c r="B92" s="177" t="s">
        <v>264</v>
      </c>
      <c r="C92" s="186" t="s">
        <v>265</v>
      </c>
      <c r="D92" s="178" t="s">
        <v>120</v>
      </c>
      <c r="E92" s="179">
        <v>8</v>
      </c>
      <c r="F92" s="180"/>
      <c r="G92" s="181">
        <f t="shared" si="35"/>
        <v>0</v>
      </c>
      <c r="H92" s="180"/>
      <c r="I92" s="181">
        <f t="shared" si="36"/>
        <v>0</v>
      </c>
      <c r="J92" s="180"/>
      <c r="K92" s="181">
        <f t="shared" si="37"/>
        <v>0</v>
      </c>
      <c r="L92" s="181">
        <v>21</v>
      </c>
      <c r="M92" s="181">
        <f t="shared" si="38"/>
        <v>0</v>
      </c>
      <c r="N92" s="181">
        <v>1.0399999999999999E-3</v>
      </c>
      <c r="O92" s="181">
        <f t="shared" si="39"/>
        <v>0.01</v>
      </c>
      <c r="P92" s="181">
        <v>0</v>
      </c>
      <c r="Q92" s="181">
        <f t="shared" si="40"/>
        <v>0</v>
      </c>
      <c r="R92" s="181" t="s">
        <v>128</v>
      </c>
      <c r="S92" s="181" t="s">
        <v>122</v>
      </c>
      <c r="T92" s="182" t="s">
        <v>122</v>
      </c>
      <c r="U92" s="159">
        <v>0.35099999999999998</v>
      </c>
      <c r="V92" s="159">
        <f t="shared" si="41"/>
        <v>2.81</v>
      </c>
      <c r="W92" s="159"/>
      <c r="X92" s="159" t="s">
        <v>114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115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6">
        <v>59</v>
      </c>
      <c r="B93" s="177" t="s">
        <v>266</v>
      </c>
      <c r="C93" s="186" t="s">
        <v>267</v>
      </c>
      <c r="D93" s="178" t="s">
        <v>120</v>
      </c>
      <c r="E93" s="179">
        <v>2</v>
      </c>
      <c r="F93" s="180"/>
      <c r="G93" s="181">
        <f t="shared" si="35"/>
        <v>0</v>
      </c>
      <c r="H93" s="180"/>
      <c r="I93" s="181">
        <f t="shared" si="36"/>
        <v>0</v>
      </c>
      <c r="J93" s="180"/>
      <c r="K93" s="181">
        <f t="shared" si="37"/>
        <v>0</v>
      </c>
      <c r="L93" s="181">
        <v>21</v>
      </c>
      <c r="M93" s="181">
        <f t="shared" si="38"/>
        <v>0</v>
      </c>
      <c r="N93" s="181">
        <v>1.6299999999999999E-3</v>
      </c>
      <c r="O93" s="181">
        <f t="shared" si="39"/>
        <v>0</v>
      </c>
      <c r="P93" s="181">
        <v>0</v>
      </c>
      <c r="Q93" s="181">
        <f t="shared" si="40"/>
        <v>0</v>
      </c>
      <c r="R93" s="181" t="s">
        <v>128</v>
      </c>
      <c r="S93" s="181" t="s">
        <v>122</v>
      </c>
      <c r="T93" s="182" t="s">
        <v>122</v>
      </c>
      <c r="U93" s="159">
        <v>0.42399999999999999</v>
      </c>
      <c r="V93" s="159">
        <f t="shared" si="41"/>
        <v>0.85</v>
      </c>
      <c r="W93" s="159"/>
      <c r="X93" s="159" t="s">
        <v>114</v>
      </c>
      <c r="Y93" s="150"/>
      <c r="Z93" s="150"/>
      <c r="AA93" s="150"/>
      <c r="AB93" s="150"/>
      <c r="AC93" s="150"/>
      <c r="AD93" s="150"/>
      <c r="AE93" s="150"/>
      <c r="AF93" s="150"/>
      <c r="AG93" s="150" t="s">
        <v>115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6">
        <v>60</v>
      </c>
      <c r="B94" s="177" t="s">
        <v>268</v>
      </c>
      <c r="C94" s="186" t="s">
        <v>269</v>
      </c>
      <c r="D94" s="178" t="s">
        <v>120</v>
      </c>
      <c r="E94" s="179">
        <v>2</v>
      </c>
      <c r="F94" s="180"/>
      <c r="G94" s="181">
        <f t="shared" si="35"/>
        <v>0</v>
      </c>
      <c r="H94" s="180"/>
      <c r="I94" s="181">
        <f t="shared" si="36"/>
        <v>0</v>
      </c>
      <c r="J94" s="180"/>
      <c r="K94" s="181">
        <f t="shared" si="37"/>
        <v>0</v>
      </c>
      <c r="L94" s="181">
        <v>21</v>
      </c>
      <c r="M94" s="181">
        <f t="shared" si="38"/>
        <v>0</v>
      </c>
      <c r="N94" s="181">
        <v>5.5000000000000003E-4</v>
      </c>
      <c r="O94" s="181">
        <f t="shared" si="39"/>
        <v>0</v>
      </c>
      <c r="P94" s="181">
        <v>0</v>
      </c>
      <c r="Q94" s="181">
        <f t="shared" si="40"/>
        <v>0</v>
      </c>
      <c r="R94" s="181" t="s">
        <v>128</v>
      </c>
      <c r="S94" s="181" t="s">
        <v>122</v>
      </c>
      <c r="T94" s="182" t="s">
        <v>122</v>
      </c>
      <c r="U94" s="159">
        <v>0.26900000000000002</v>
      </c>
      <c r="V94" s="159">
        <f t="shared" si="41"/>
        <v>0.54</v>
      </c>
      <c r="W94" s="159"/>
      <c r="X94" s="159" t="s">
        <v>114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115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6">
        <v>61</v>
      </c>
      <c r="B95" s="177" t="s">
        <v>270</v>
      </c>
      <c r="C95" s="186" t="s">
        <v>271</v>
      </c>
      <c r="D95" s="178" t="s">
        <v>120</v>
      </c>
      <c r="E95" s="179">
        <v>2</v>
      </c>
      <c r="F95" s="180"/>
      <c r="G95" s="181">
        <f t="shared" si="35"/>
        <v>0</v>
      </c>
      <c r="H95" s="180"/>
      <c r="I95" s="181">
        <f t="shared" si="36"/>
        <v>0</v>
      </c>
      <c r="J95" s="180"/>
      <c r="K95" s="181">
        <f t="shared" si="37"/>
        <v>0</v>
      </c>
      <c r="L95" s="181">
        <v>21</v>
      </c>
      <c r="M95" s="181">
        <f t="shared" si="38"/>
        <v>0</v>
      </c>
      <c r="N95" s="181">
        <v>6.8000000000000005E-4</v>
      </c>
      <c r="O95" s="181">
        <f t="shared" si="39"/>
        <v>0</v>
      </c>
      <c r="P95" s="181">
        <v>0</v>
      </c>
      <c r="Q95" s="181">
        <f t="shared" si="40"/>
        <v>0</v>
      </c>
      <c r="R95" s="181" t="s">
        <v>128</v>
      </c>
      <c r="S95" s="181" t="s">
        <v>122</v>
      </c>
      <c r="T95" s="182" t="s">
        <v>122</v>
      </c>
      <c r="U95" s="159">
        <v>0.35099999999999998</v>
      </c>
      <c r="V95" s="159">
        <f t="shared" si="41"/>
        <v>0.7</v>
      </c>
      <c r="W95" s="159"/>
      <c r="X95" s="159" t="s">
        <v>114</v>
      </c>
      <c r="Y95" s="150"/>
      <c r="Z95" s="150"/>
      <c r="AA95" s="150"/>
      <c r="AB95" s="150"/>
      <c r="AC95" s="150"/>
      <c r="AD95" s="150"/>
      <c r="AE95" s="150"/>
      <c r="AF95" s="150"/>
      <c r="AG95" s="150" t="s">
        <v>115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6">
        <v>62</v>
      </c>
      <c r="B96" s="177" t="s">
        <v>272</v>
      </c>
      <c r="C96" s="186" t="s">
        <v>273</v>
      </c>
      <c r="D96" s="178" t="s">
        <v>120</v>
      </c>
      <c r="E96" s="179">
        <v>4</v>
      </c>
      <c r="F96" s="180"/>
      <c r="G96" s="181">
        <f t="shared" si="35"/>
        <v>0</v>
      </c>
      <c r="H96" s="180"/>
      <c r="I96" s="181">
        <f t="shared" si="36"/>
        <v>0</v>
      </c>
      <c r="J96" s="180"/>
      <c r="K96" s="181">
        <f t="shared" si="37"/>
        <v>0</v>
      </c>
      <c r="L96" s="181">
        <v>21</v>
      </c>
      <c r="M96" s="181">
        <f t="shared" si="38"/>
        <v>0</v>
      </c>
      <c r="N96" s="181">
        <v>1.4E-3</v>
      </c>
      <c r="O96" s="181">
        <f t="shared" si="39"/>
        <v>0.01</v>
      </c>
      <c r="P96" s="181">
        <v>0</v>
      </c>
      <c r="Q96" s="181">
        <f t="shared" si="40"/>
        <v>0</v>
      </c>
      <c r="R96" s="181" t="s">
        <v>128</v>
      </c>
      <c r="S96" s="181" t="s">
        <v>122</v>
      </c>
      <c r="T96" s="182" t="s">
        <v>122</v>
      </c>
      <c r="U96" s="159">
        <v>0.124</v>
      </c>
      <c r="V96" s="159">
        <f t="shared" si="41"/>
        <v>0.5</v>
      </c>
      <c r="W96" s="159"/>
      <c r="X96" s="159" t="s">
        <v>114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115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76">
        <v>63</v>
      </c>
      <c r="B97" s="177" t="s">
        <v>274</v>
      </c>
      <c r="C97" s="186" t="s">
        <v>275</v>
      </c>
      <c r="D97" s="178" t="s">
        <v>120</v>
      </c>
      <c r="E97" s="179">
        <v>11</v>
      </c>
      <c r="F97" s="180"/>
      <c r="G97" s="181">
        <f t="shared" si="35"/>
        <v>0</v>
      </c>
      <c r="H97" s="180"/>
      <c r="I97" s="181">
        <f t="shared" si="36"/>
        <v>0</v>
      </c>
      <c r="J97" s="180"/>
      <c r="K97" s="181">
        <f t="shared" si="37"/>
        <v>0</v>
      </c>
      <c r="L97" s="181">
        <v>21</v>
      </c>
      <c r="M97" s="181">
        <f t="shared" si="38"/>
        <v>0</v>
      </c>
      <c r="N97" s="181">
        <v>1.3999999999999999E-4</v>
      </c>
      <c r="O97" s="181">
        <f t="shared" si="39"/>
        <v>0</v>
      </c>
      <c r="P97" s="181">
        <v>0</v>
      </c>
      <c r="Q97" s="181">
        <f t="shared" si="40"/>
        <v>0</v>
      </c>
      <c r="R97" s="181" t="s">
        <v>128</v>
      </c>
      <c r="S97" s="181" t="s">
        <v>122</v>
      </c>
      <c r="T97" s="182" t="s">
        <v>122</v>
      </c>
      <c r="U97" s="159">
        <v>8.2000000000000003E-2</v>
      </c>
      <c r="V97" s="159">
        <f t="shared" si="41"/>
        <v>0.9</v>
      </c>
      <c r="W97" s="159"/>
      <c r="X97" s="159" t="s">
        <v>114</v>
      </c>
      <c r="Y97" s="150"/>
      <c r="Z97" s="150"/>
      <c r="AA97" s="150"/>
      <c r="AB97" s="150"/>
      <c r="AC97" s="150"/>
      <c r="AD97" s="150"/>
      <c r="AE97" s="150"/>
      <c r="AF97" s="150"/>
      <c r="AG97" s="150" t="s">
        <v>115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6">
        <v>64</v>
      </c>
      <c r="B98" s="177" t="s">
        <v>276</v>
      </c>
      <c r="C98" s="186" t="s">
        <v>277</v>
      </c>
      <c r="D98" s="178" t="s">
        <v>120</v>
      </c>
      <c r="E98" s="179">
        <v>2</v>
      </c>
      <c r="F98" s="180"/>
      <c r="G98" s="181">
        <f t="shared" si="35"/>
        <v>0</v>
      </c>
      <c r="H98" s="180"/>
      <c r="I98" s="181">
        <f t="shared" si="36"/>
        <v>0</v>
      </c>
      <c r="J98" s="180"/>
      <c r="K98" s="181">
        <f t="shared" si="37"/>
        <v>0</v>
      </c>
      <c r="L98" s="181">
        <v>21</v>
      </c>
      <c r="M98" s="181">
        <f t="shared" si="38"/>
        <v>0</v>
      </c>
      <c r="N98" s="181">
        <v>5.5999999999999995E-4</v>
      </c>
      <c r="O98" s="181">
        <f t="shared" si="39"/>
        <v>0</v>
      </c>
      <c r="P98" s="181">
        <v>0</v>
      </c>
      <c r="Q98" s="181">
        <f t="shared" si="40"/>
        <v>0</v>
      </c>
      <c r="R98" s="181" t="s">
        <v>128</v>
      </c>
      <c r="S98" s="181" t="s">
        <v>122</v>
      </c>
      <c r="T98" s="182" t="s">
        <v>122</v>
      </c>
      <c r="U98" s="159">
        <v>0.26900000000000002</v>
      </c>
      <c r="V98" s="159">
        <f t="shared" si="41"/>
        <v>0.54</v>
      </c>
      <c r="W98" s="159"/>
      <c r="X98" s="159" t="s">
        <v>114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115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6">
        <v>65</v>
      </c>
      <c r="B99" s="177" t="s">
        <v>278</v>
      </c>
      <c r="C99" s="186" t="s">
        <v>279</v>
      </c>
      <c r="D99" s="178" t="s">
        <v>120</v>
      </c>
      <c r="E99" s="179">
        <v>2</v>
      </c>
      <c r="F99" s="180"/>
      <c r="G99" s="181">
        <f t="shared" si="35"/>
        <v>0</v>
      </c>
      <c r="H99" s="180"/>
      <c r="I99" s="181">
        <f t="shared" si="36"/>
        <v>0</v>
      </c>
      <c r="J99" s="180"/>
      <c r="K99" s="181">
        <f t="shared" si="37"/>
        <v>0</v>
      </c>
      <c r="L99" s="181">
        <v>21</v>
      </c>
      <c r="M99" s="181">
        <f t="shared" si="38"/>
        <v>0</v>
      </c>
      <c r="N99" s="181">
        <v>8.4000000000000003E-4</v>
      </c>
      <c r="O99" s="181">
        <f t="shared" si="39"/>
        <v>0</v>
      </c>
      <c r="P99" s="181">
        <v>0</v>
      </c>
      <c r="Q99" s="181">
        <f t="shared" si="40"/>
        <v>0</v>
      </c>
      <c r="R99" s="181" t="s">
        <v>128</v>
      </c>
      <c r="S99" s="181" t="s">
        <v>122</v>
      </c>
      <c r="T99" s="182" t="s">
        <v>122</v>
      </c>
      <c r="U99" s="159">
        <v>0.35099999999999998</v>
      </c>
      <c r="V99" s="159">
        <f t="shared" si="41"/>
        <v>0.7</v>
      </c>
      <c r="W99" s="159"/>
      <c r="X99" s="159" t="s">
        <v>114</v>
      </c>
      <c r="Y99" s="150"/>
      <c r="Z99" s="150"/>
      <c r="AA99" s="150"/>
      <c r="AB99" s="150"/>
      <c r="AC99" s="150"/>
      <c r="AD99" s="150"/>
      <c r="AE99" s="150"/>
      <c r="AF99" s="150"/>
      <c r="AG99" s="150" t="s">
        <v>115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69">
        <v>66</v>
      </c>
      <c r="B100" s="170" t="s">
        <v>280</v>
      </c>
      <c r="C100" s="187" t="s">
        <v>281</v>
      </c>
      <c r="D100" s="171" t="s">
        <v>120</v>
      </c>
      <c r="E100" s="172">
        <v>10</v>
      </c>
      <c r="F100" s="173"/>
      <c r="G100" s="174">
        <f t="shared" si="35"/>
        <v>0</v>
      </c>
      <c r="H100" s="173"/>
      <c r="I100" s="174">
        <f t="shared" si="36"/>
        <v>0</v>
      </c>
      <c r="J100" s="173"/>
      <c r="K100" s="174">
        <f t="shared" si="37"/>
        <v>0</v>
      </c>
      <c r="L100" s="174">
        <v>21</v>
      </c>
      <c r="M100" s="174">
        <f t="shared" si="38"/>
        <v>0</v>
      </c>
      <c r="N100" s="174">
        <v>2.7E-4</v>
      </c>
      <c r="O100" s="174">
        <f t="shared" si="39"/>
        <v>0</v>
      </c>
      <c r="P100" s="174">
        <v>0</v>
      </c>
      <c r="Q100" s="174">
        <f t="shared" si="40"/>
        <v>0</v>
      </c>
      <c r="R100" s="174" t="s">
        <v>128</v>
      </c>
      <c r="S100" s="174" t="s">
        <v>122</v>
      </c>
      <c r="T100" s="175" t="s">
        <v>122</v>
      </c>
      <c r="U100" s="159">
        <v>0.38100000000000001</v>
      </c>
      <c r="V100" s="159">
        <f t="shared" si="41"/>
        <v>3.81</v>
      </c>
      <c r="W100" s="159"/>
      <c r="X100" s="159" t="s">
        <v>114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115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8" t="s">
        <v>282</v>
      </c>
      <c r="D101" s="160"/>
      <c r="E101" s="161">
        <v>8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169</v>
      </c>
      <c r="AH101" s="150">
        <v>5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8" t="s">
        <v>283</v>
      </c>
      <c r="D102" s="160"/>
      <c r="E102" s="161">
        <v>2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169</v>
      </c>
      <c r="AH102" s="150">
        <v>5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6">
        <v>67</v>
      </c>
      <c r="B103" s="177" t="s">
        <v>284</v>
      </c>
      <c r="C103" s="186" t="s">
        <v>285</v>
      </c>
      <c r="D103" s="178" t="s">
        <v>120</v>
      </c>
      <c r="E103" s="179">
        <v>8</v>
      </c>
      <c r="F103" s="180"/>
      <c r="G103" s="181">
        <f>ROUND(E103*F103,2)</f>
        <v>0</v>
      </c>
      <c r="H103" s="180"/>
      <c r="I103" s="181">
        <f>ROUND(E103*H103,2)</f>
        <v>0</v>
      </c>
      <c r="J103" s="180"/>
      <c r="K103" s="181">
        <f>ROUND(E103*J103,2)</f>
        <v>0</v>
      </c>
      <c r="L103" s="181">
        <v>21</v>
      </c>
      <c r="M103" s="181">
        <f>G103*(1+L103/100)</f>
        <v>0</v>
      </c>
      <c r="N103" s="181">
        <v>2.5699999999999998E-3</v>
      </c>
      <c r="O103" s="181">
        <f>ROUND(E103*N103,2)</f>
        <v>0.02</v>
      </c>
      <c r="P103" s="181">
        <v>0</v>
      </c>
      <c r="Q103" s="181">
        <f>ROUND(E103*P103,2)</f>
        <v>0</v>
      </c>
      <c r="R103" s="181" t="s">
        <v>128</v>
      </c>
      <c r="S103" s="181" t="s">
        <v>122</v>
      </c>
      <c r="T103" s="182" t="s">
        <v>122</v>
      </c>
      <c r="U103" s="159">
        <v>0.433</v>
      </c>
      <c r="V103" s="159">
        <f>ROUND(E103*U103,2)</f>
        <v>3.46</v>
      </c>
      <c r="W103" s="159"/>
      <c r="X103" s="159" t="s">
        <v>114</v>
      </c>
      <c r="Y103" s="150"/>
      <c r="Z103" s="150"/>
      <c r="AA103" s="150"/>
      <c r="AB103" s="150"/>
      <c r="AC103" s="150"/>
      <c r="AD103" s="150"/>
      <c r="AE103" s="150"/>
      <c r="AF103" s="150"/>
      <c r="AG103" s="150" t="s">
        <v>115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6">
        <v>68</v>
      </c>
      <c r="B104" s="177" t="s">
        <v>286</v>
      </c>
      <c r="C104" s="186" t="s">
        <v>287</v>
      </c>
      <c r="D104" s="178" t="s">
        <v>120</v>
      </c>
      <c r="E104" s="179">
        <v>8</v>
      </c>
      <c r="F104" s="180"/>
      <c r="G104" s="181">
        <f>ROUND(E104*F104,2)</f>
        <v>0</v>
      </c>
      <c r="H104" s="180"/>
      <c r="I104" s="181">
        <f>ROUND(E104*H104,2)</f>
        <v>0</v>
      </c>
      <c r="J104" s="180"/>
      <c r="K104" s="181">
        <f>ROUND(E104*J104,2)</f>
        <v>0</v>
      </c>
      <c r="L104" s="181">
        <v>21</v>
      </c>
      <c r="M104" s="181">
        <f>G104*(1+L104/100)</f>
        <v>0</v>
      </c>
      <c r="N104" s="181">
        <v>2.0000000000000001E-4</v>
      </c>
      <c r="O104" s="181">
        <f>ROUND(E104*N104,2)</f>
        <v>0</v>
      </c>
      <c r="P104" s="181">
        <v>0</v>
      </c>
      <c r="Q104" s="181">
        <f>ROUND(E104*P104,2)</f>
        <v>0</v>
      </c>
      <c r="R104" s="181" t="s">
        <v>182</v>
      </c>
      <c r="S104" s="181" t="s">
        <v>122</v>
      </c>
      <c r="T104" s="182" t="s">
        <v>122</v>
      </c>
      <c r="U104" s="159">
        <v>0</v>
      </c>
      <c r="V104" s="159">
        <f>ROUND(E104*U104,2)</f>
        <v>0</v>
      </c>
      <c r="W104" s="159"/>
      <c r="X104" s="159" t="s">
        <v>183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184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33.75" outlineLevel="1" x14ac:dyDescent="0.2">
      <c r="A105" s="169">
        <v>69</v>
      </c>
      <c r="B105" s="170" t="s">
        <v>288</v>
      </c>
      <c r="C105" s="187" t="s">
        <v>289</v>
      </c>
      <c r="D105" s="171" t="s">
        <v>120</v>
      </c>
      <c r="E105" s="172">
        <v>2</v>
      </c>
      <c r="F105" s="173"/>
      <c r="G105" s="174">
        <f>ROUND(E105*F105,2)</f>
        <v>0</v>
      </c>
      <c r="H105" s="173"/>
      <c r="I105" s="174">
        <f>ROUND(E105*H105,2)</f>
        <v>0</v>
      </c>
      <c r="J105" s="173"/>
      <c r="K105" s="174">
        <f>ROUND(E105*J105,2)</f>
        <v>0</v>
      </c>
      <c r="L105" s="174">
        <v>21</v>
      </c>
      <c r="M105" s="174">
        <f>G105*(1+L105/100)</f>
        <v>0</v>
      </c>
      <c r="N105" s="174">
        <v>5.0000000000000001E-4</v>
      </c>
      <c r="O105" s="174">
        <f>ROUND(E105*N105,2)</f>
        <v>0</v>
      </c>
      <c r="P105" s="174">
        <v>0</v>
      </c>
      <c r="Q105" s="174">
        <f>ROUND(E105*P105,2)</f>
        <v>0</v>
      </c>
      <c r="R105" s="174" t="s">
        <v>182</v>
      </c>
      <c r="S105" s="174" t="s">
        <v>122</v>
      </c>
      <c r="T105" s="175" t="s">
        <v>122</v>
      </c>
      <c r="U105" s="159">
        <v>0</v>
      </c>
      <c r="V105" s="159">
        <f>ROUND(E105*U105,2)</f>
        <v>0</v>
      </c>
      <c r="W105" s="159"/>
      <c r="X105" s="159" t="s">
        <v>183</v>
      </c>
      <c r="Y105" s="150"/>
      <c r="Z105" s="150"/>
      <c r="AA105" s="150"/>
      <c r="AB105" s="150"/>
      <c r="AC105" s="150"/>
      <c r="AD105" s="150"/>
      <c r="AE105" s="150"/>
      <c r="AF105" s="150"/>
      <c r="AG105" s="150" t="s">
        <v>184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8" t="s">
        <v>290</v>
      </c>
      <c r="D106" s="160"/>
      <c r="E106" s="161">
        <v>2</v>
      </c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169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6">
        <v>70</v>
      </c>
      <c r="B107" s="177" t="s">
        <v>291</v>
      </c>
      <c r="C107" s="186" t="s">
        <v>292</v>
      </c>
      <c r="D107" s="178" t="s">
        <v>220</v>
      </c>
      <c r="E107" s="179">
        <v>2</v>
      </c>
      <c r="F107" s="180"/>
      <c r="G107" s="181">
        <f>ROUND(E107*F107,2)</f>
        <v>0</v>
      </c>
      <c r="H107" s="180"/>
      <c r="I107" s="181">
        <f>ROUND(E107*H107,2)</f>
        <v>0</v>
      </c>
      <c r="J107" s="180"/>
      <c r="K107" s="181">
        <f>ROUND(E107*J107,2)</f>
        <v>0</v>
      </c>
      <c r="L107" s="181">
        <v>21</v>
      </c>
      <c r="M107" s="181">
        <f>G107*(1+L107/100)</f>
        <v>0</v>
      </c>
      <c r="N107" s="181">
        <v>0</v>
      </c>
      <c r="O107" s="181">
        <f>ROUND(E107*N107,2)</f>
        <v>0</v>
      </c>
      <c r="P107" s="181">
        <v>0</v>
      </c>
      <c r="Q107" s="181">
        <f>ROUND(E107*P107,2)</f>
        <v>0</v>
      </c>
      <c r="R107" s="181"/>
      <c r="S107" s="181" t="s">
        <v>112</v>
      </c>
      <c r="T107" s="182" t="s">
        <v>293</v>
      </c>
      <c r="U107" s="159">
        <v>0</v>
      </c>
      <c r="V107" s="159">
        <f>ROUND(E107*U107,2)</f>
        <v>0</v>
      </c>
      <c r="W107" s="159"/>
      <c r="X107" s="159" t="s">
        <v>183</v>
      </c>
      <c r="Y107" s="150"/>
      <c r="Z107" s="150"/>
      <c r="AA107" s="150"/>
      <c r="AB107" s="150"/>
      <c r="AC107" s="150"/>
      <c r="AD107" s="150"/>
      <c r="AE107" s="150"/>
      <c r="AF107" s="150"/>
      <c r="AG107" s="150" t="s">
        <v>184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6">
        <v>71</v>
      </c>
      <c r="B108" s="177" t="s">
        <v>294</v>
      </c>
      <c r="C108" s="186" t="s">
        <v>295</v>
      </c>
      <c r="D108" s="178" t="s">
        <v>135</v>
      </c>
      <c r="E108" s="179">
        <v>5.7200000000000001E-2</v>
      </c>
      <c r="F108" s="180"/>
      <c r="G108" s="181">
        <f>ROUND(E108*F108,2)</f>
        <v>0</v>
      </c>
      <c r="H108" s="180"/>
      <c r="I108" s="181">
        <f>ROUND(E108*H108,2)</f>
        <v>0</v>
      </c>
      <c r="J108" s="180"/>
      <c r="K108" s="181">
        <f>ROUND(E108*J108,2)</f>
        <v>0</v>
      </c>
      <c r="L108" s="181">
        <v>21</v>
      </c>
      <c r="M108" s="181">
        <f>G108*(1+L108/100)</f>
        <v>0</v>
      </c>
      <c r="N108" s="181">
        <v>0</v>
      </c>
      <c r="O108" s="181">
        <f>ROUND(E108*N108,2)</f>
        <v>0</v>
      </c>
      <c r="P108" s="181">
        <v>0</v>
      </c>
      <c r="Q108" s="181">
        <f>ROUND(E108*P108,2)</f>
        <v>0</v>
      </c>
      <c r="R108" s="181" t="s">
        <v>128</v>
      </c>
      <c r="S108" s="181" t="s">
        <v>122</v>
      </c>
      <c r="T108" s="182" t="s">
        <v>122</v>
      </c>
      <c r="U108" s="159">
        <v>2.5750000000000002</v>
      </c>
      <c r="V108" s="159">
        <f>ROUND(E108*U108,2)</f>
        <v>0.15</v>
      </c>
      <c r="W108" s="159"/>
      <c r="X108" s="159" t="s">
        <v>193</v>
      </c>
      <c r="Y108" s="150"/>
      <c r="Z108" s="150"/>
      <c r="AA108" s="150"/>
      <c r="AB108" s="150"/>
      <c r="AC108" s="150"/>
      <c r="AD108" s="150"/>
      <c r="AE108" s="150"/>
      <c r="AF108" s="150"/>
      <c r="AG108" s="150" t="s">
        <v>194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3" t="s">
        <v>107</v>
      </c>
      <c r="B109" s="164" t="s">
        <v>74</v>
      </c>
      <c r="C109" s="185" t="s">
        <v>75</v>
      </c>
      <c r="D109" s="165"/>
      <c r="E109" s="166"/>
      <c r="F109" s="167"/>
      <c r="G109" s="167">
        <f>SUMIF(AG110:AG114,"&lt;&gt;NOR",G110:G114)</f>
        <v>0</v>
      </c>
      <c r="H109" s="167"/>
      <c r="I109" s="167">
        <f>SUM(I110:I114)</f>
        <v>0</v>
      </c>
      <c r="J109" s="167"/>
      <c r="K109" s="167">
        <f>SUM(K110:K114)</f>
        <v>0</v>
      </c>
      <c r="L109" s="167"/>
      <c r="M109" s="167">
        <f>SUM(M110:M114)</f>
        <v>0</v>
      </c>
      <c r="N109" s="167"/>
      <c r="O109" s="167">
        <f>SUM(O110:O114)</f>
        <v>0.03</v>
      </c>
      <c r="P109" s="167"/>
      <c r="Q109" s="167">
        <f>SUM(Q110:Q114)</f>
        <v>0</v>
      </c>
      <c r="R109" s="167"/>
      <c r="S109" s="167"/>
      <c r="T109" s="168"/>
      <c r="U109" s="162"/>
      <c r="V109" s="162">
        <f>SUM(V110:V114)</f>
        <v>10.74</v>
      </c>
      <c r="W109" s="162"/>
      <c r="X109" s="162"/>
      <c r="AG109" t="s">
        <v>108</v>
      </c>
    </row>
    <row r="110" spans="1:60" outlineLevel="1" x14ac:dyDescent="0.2">
      <c r="A110" s="176">
        <v>72</v>
      </c>
      <c r="B110" s="177" t="s">
        <v>296</v>
      </c>
      <c r="C110" s="186" t="s">
        <v>297</v>
      </c>
      <c r="D110" s="178" t="s">
        <v>298</v>
      </c>
      <c r="E110" s="179">
        <v>25</v>
      </c>
      <c r="F110" s="180"/>
      <c r="G110" s="181">
        <f>ROUND(E110*F110,2)</f>
        <v>0</v>
      </c>
      <c r="H110" s="180"/>
      <c r="I110" s="181">
        <f>ROUND(E110*H110,2)</f>
        <v>0</v>
      </c>
      <c r="J110" s="180"/>
      <c r="K110" s="181">
        <f>ROUND(E110*J110,2)</f>
        <v>0</v>
      </c>
      <c r="L110" s="181">
        <v>21</v>
      </c>
      <c r="M110" s="181">
        <f>G110*(1+L110/100)</f>
        <v>0</v>
      </c>
      <c r="N110" s="181">
        <v>6.0000000000000002E-5</v>
      </c>
      <c r="O110" s="181">
        <f>ROUND(E110*N110,2)</f>
        <v>0</v>
      </c>
      <c r="P110" s="181">
        <v>0</v>
      </c>
      <c r="Q110" s="181">
        <f>ROUND(E110*P110,2)</f>
        <v>0</v>
      </c>
      <c r="R110" s="181" t="s">
        <v>299</v>
      </c>
      <c r="S110" s="181" t="s">
        <v>122</v>
      </c>
      <c r="T110" s="182" t="s">
        <v>122</v>
      </c>
      <c r="U110" s="159">
        <v>0.42599999999999999</v>
      </c>
      <c r="V110" s="159">
        <f>ROUND(E110*U110,2)</f>
        <v>10.65</v>
      </c>
      <c r="W110" s="159"/>
      <c r="X110" s="159" t="s">
        <v>114</v>
      </c>
      <c r="Y110" s="150"/>
      <c r="Z110" s="150"/>
      <c r="AA110" s="150"/>
      <c r="AB110" s="150"/>
      <c r="AC110" s="150"/>
      <c r="AD110" s="150"/>
      <c r="AE110" s="150"/>
      <c r="AF110" s="150"/>
      <c r="AG110" s="150" t="s">
        <v>115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69">
        <v>73</v>
      </c>
      <c r="B111" s="170" t="s">
        <v>300</v>
      </c>
      <c r="C111" s="187" t="s">
        <v>301</v>
      </c>
      <c r="D111" s="171" t="s">
        <v>298</v>
      </c>
      <c r="E111" s="172">
        <v>25</v>
      </c>
      <c r="F111" s="173"/>
      <c r="G111" s="174">
        <f>ROUND(E111*F111,2)</f>
        <v>0</v>
      </c>
      <c r="H111" s="173"/>
      <c r="I111" s="174">
        <f>ROUND(E111*H111,2)</f>
        <v>0</v>
      </c>
      <c r="J111" s="173"/>
      <c r="K111" s="174">
        <f>ROUND(E111*J111,2)</f>
        <v>0</v>
      </c>
      <c r="L111" s="174">
        <v>21</v>
      </c>
      <c r="M111" s="174">
        <f>G111*(1+L111/100)</f>
        <v>0</v>
      </c>
      <c r="N111" s="174">
        <v>1E-3</v>
      </c>
      <c r="O111" s="174">
        <f>ROUND(E111*N111,2)</f>
        <v>0.03</v>
      </c>
      <c r="P111" s="174">
        <v>0</v>
      </c>
      <c r="Q111" s="174">
        <f>ROUND(E111*P111,2)</f>
        <v>0</v>
      </c>
      <c r="R111" s="174" t="s">
        <v>182</v>
      </c>
      <c r="S111" s="174" t="s">
        <v>122</v>
      </c>
      <c r="T111" s="175" t="s">
        <v>122</v>
      </c>
      <c r="U111" s="159">
        <v>0</v>
      </c>
      <c r="V111" s="159">
        <f>ROUND(E111*U111,2)</f>
        <v>0</v>
      </c>
      <c r="W111" s="159"/>
      <c r="X111" s="159" t="s">
        <v>183</v>
      </c>
      <c r="Y111" s="150"/>
      <c r="Z111" s="150"/>
      <c r="AA111" s="150"/>
      <c r="AB111" s="150"/>
      <c r="AC111" s="150"/>
      <c r="AD111" s="150"/>
      <c r="AE111" s="150"/>
      <c r="AF111" s="150"/>
      <c r="AG111" s="150" t="s">
        <v>184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8" t="s">
        <v>302</v>
      </c>
      <c r="D112" s="160"/>
      <c r="E112" s="161">
        <v>25</v>
      </c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169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69">
        <v>74</v>
      </c>
      <c r="B113" s="170" t="s">
        <v>303</v>
      </c>
      <c r="C113" s="187" t="s">
        <v>304</v>
      </c>
      <c r="D113" s="171" t="s">
        <v>135</v>
      </c>
      <c r="E113" s="172">
        <v>2.6499999999999999E-2</v>
      </c>
      <c r="F113" s="173"/>
      <c r="G113" s="174">
        <f>ROUND(E113*F113,2)</f>
        <v>0</v>
      </c>
      <c r="H113" s="173"/>
      <c r="I113" s="174">
        <f>ROUND(E113*H113,2)</f>
        <v>0</v>
      </c>
      <c r="J113" s="173"/>
      <c r="K113" s="174">
        <f>ROUND(E113*J113,2)</f>
        <v>0</v>
      </c>
      <c r="L113" s="174">
        <v>21</v>
      </c>
      <c r="M113" s="174">
        <f>G113*(1+L113/100)</f>
        <v>0</v>
      </c>
      <c r="N113" s="174">
        <v>0</v>
      </c>
      <c r="O113" s="174">
        <f>ROUND(E113*N113,2)</f>
        <v>0</v>
      </c>
      <c r="P113" s="174">
        <v>0</v>
      </c>
      <c r="Q113" s="174">
        <f>ROUND(E113*P113,2)</f>
        <v>0</v>
      </c>
      <c r="R113" s="174" t="s">
        <v>299</v>
      </c>
      <c r="S113" s="174" t="s">
        <v>122</v>
      </c>
      <c r="T113" s="175" t="s">
        <v>122</v>
      </c>
      <c r="U113" s="159">
        <v>3.327</v>
      </c>
      <c r="V113" s="159">
        <f>ROUND(E113*U113,2)</f>
        <v>0.09</v>
      </c>
      <c r="W113" s="159"/>
      <c r="X113" s="159" t="s">
        <v>193</v>
      </c>
      <c r="Y113" s="150"/>
      <c r="Z113" s="150"/>
      <c r="AA113" s="150"/>
      <c r="AB113" s="150"/>
      <c r="AC113" s="150"/>
      <c r="AD113" s="150"/>
      <c r="AE113" s="150"/>
      <c r="AF113" s="150"/>
      <c r="AG113" s="150" t="s">
        <v>194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58" t="s">
        <v>195</v>
      </c>
      <c r="D114" s="259"/>
      <c r="E114" s="259"/>
      <c r="F114" s="259"/>
      <c r="G114" s="2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  <c r="Y114" s="150"/>
      <c r="Z114" s="150"/>
      <c r="AA114" s="150"/>
      <c r="AB114" s="150"/>
      <c r="AC114" s="150"/>
      <c r="AD114" s="150"/>
      <c r="AE114" s="150"/>
      <c r="AF114" s="150"/>
      <c r="AG114" s="150" t="s">
        <v>137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x14ac:dyDescent="0.2">
      <c r="A115" s="163" t="s">
        <v>107</v>
      </c>
      <c r="B115" s="164" t="s">
        <v>76</v>
      </c>
      <c r="C115" s="185" t="s">
        <v>77</v>
      </c>
      <c r="D115" s="165"/>
      <c r="E115" s="166"/>
      <c r="F115" s="167"/>
      <c r="G115" s="167">
        <f>SUMIF(AG116:AG118,"&lt;&gt;NOR",G116:G118)</f>
        <v>0</v>
      </c>
      <c r="H115" s="167"/>
      <c r="I115" s="167">
        <f>SUM(I116:I118)</f>
        <v>0</v>
      </c>
      <c r="J115" s="167"/>
      <c r="K115" s="167">
        <f>SUM(K116:K118)</f>
        <v>0</v>
      </c>
      <c r="L115" s="167"/>
      <c r="M115" s="167">
        <f>SUM(M116:M118)</f>
        <v>0</v>
      </c>
      <c r="N115" s="167"/>
      <c r="O115" s="167">
        <f>SUM(O116:O118)</f>
        <v>0</v>
      </c>
      <c r="P115" s="167"/>
      <c r="Q115" s="167">
        <f>SUM(Q116:Q118)</f>
        <v>0</v>
      </c>
      <c r="R115" s="167"/>
      <c r="S115" s="167"/>
      <c r="T115" s="168"/>
      <c r="U115" s="162"/>
      <c r="V115" s="162">
        <f>SUM(V116:V118)</f>
        <v>1.1299999999999999</v>
      </c>
      <c r="W115" s="162"/>
      <c r="X115" s="162"/>
      <c r="AG115" t="s">
        <v>108</v>
      </c>
    </row>
    <row r="116" spans="1:60" outlineLevel="1" x14ac:dyDescent="0.2">
      <c r="A116" s="169">
        <v>75</v>
      </c>
      <c r="B116" s="170" t="s">
        <v>305</v>
      </c>
      <c r="C116" s="187" t="s">
        <v>306</v>
      </c>
      <c r="D116" s="171" t="s">
        <v>125</v>
      </c>
      <c r="E116" s="172">
        <v>39</v>
      </c>
      <c r="F116" s="173"/>
      <c r="G116" s="174">
        <f>ROUND(E116*F116,2)</f>
        <v>0</v>
      </c>
      <c r="H116" s="173"/>
      <c r="I116" s="174">
        <f>ROUND(E116*H116,2)</f>
        <v>0</v>
      </c>
      <c r="J116" s="173"/>
      <c r="K116" s="174">
        <f>ROUND(E116*J116,2)</f>
        <v>0</v>
      </c>
      <c r="L116" s="174">
        <v>21</v>
      </c>
      <c r="M116" s="174">
        <f>G116*(1+L116/100)</f>
        <v>0</v>
      </c>
      <c r="N116" s="174">
        <v>3.0000000000000001E-5</v>
      </c>
      <c r="O116" s="174">
        <f>ROUND(E116*N116,2)</f>
        <v>0</v>
      </c>
      <c r="P116" s="174">
        <v>0</v>
      </c>
      <c r="Q116" s="174">
        <f>ROUND(E116*P116,2)</f>
        <v>0</v>
      </c>
      <c r="R116" s="174" t="s">
        <v>307</v>
      </c>
      <c r="S116" s="174" t="s">
        <v>122</v>
      </c>
      <c r="T116" s="175" t="s">
        <v>122</v>
      </c>
      <c r="U116" s="159">
        <v>2.9000000000000001E-2</v>
      </c>
      <c r="V116" s="159">
        <f>ROUND(E116*U116,2)</f>
        <v>1.1299999999999999</v>
      </c>
      <c r="W116" s="159"/>
      <c r="X116" s="159" t="s">
        <v>114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115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58" t="s">
        <v>308</v>
      </c>
      <c r="D117" s="259"/>
      <c r="E117" s="259"/>
      <c r="F117" s="259"/>
      <c r="G117" s="2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137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8" t="s">
        <v>309</v>
      </c>
      <c r="D118" s="160"/>
      <c r="E118" s="161">
        <v>39</v>
      </c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  <c r="Y118" s="150"/>
      <c r="Z118" s="150"/>
      <c r="AA118" s="150"/>
      <c r="AB118" s="150"/>
      <c r="AC118" s="150"/>
      <c r="AD118" s="150"/>
      <c r="AE118" s="150"/>
      <c r="AF118" s="150"/>
      <c r="AG118" s="150" t="s">
        <v>169</v>
      </c>
      <c r="AH118" s="150">
        <v>0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x14ac:dyDescent="0.2">
      <c r="A119" s="163" t="s">
        <v>107</v>
      </c>
      <c r="B119" s="164" t="s">
        <v>78</v>
      </c>
      <c r="C119" s="185" t="s">
        <v>27</v>
      </c>
      <c r="D119" s="165"/>
      <c r="E119" s="166"/>
      <c r="F119" s="167"/>
      <c r="G119" s="167">
        <f>SUMIF(AG120:AG123,"&lt;&gt;NOR",G120:G123)</f>
        <v>0</v>
      </c>
      <c r="H119" s="167"/>
      <c r="I119" s="167">
        <f>SUM(I120:I123)</f>
        <v>0</v>
      </c>
      <c r="J119" s="167"/>
      <c r="K119" s="167">
        <f>SUM(K120:K123)</f>
        <v>0</v>
      </c>
      <c r="L119" s="167"/>
      <c r="M119" s="167">
        <f>SUM(M120:M123)</f>
        <v>0</v>
      </c>
      <c r="N119" s="167"/>
      <c r="O119" s="167">
        <f>SUM(O120:O123)</f>
        <v>0</v>
      </c>
      <c r="P119" s="167"/>
      <c r="Q119" s="167">
        <f>SUM(Q120:Q123)</f>
        <v>0</v>
      </c>
      <c r="R119" s="167"/>
      <c r="S119" s="167"/>
      <c r="T119" s="168"/>
      <c r="U119" s="162"/>
      <c r="V119" s="162">
        <f>SUM(V120:V123)</f>
        <v>0</v>
      </c>
      <c r="W119" s="162"/>
      <c r="X119" s="162"/>
      <c r="AG119" t="s">
        <v>108</v>
      </c>
    </row>
    <row r="120" spans="1:60" outlineLevel="1" x14ac:dyDescent="0.2">
      <c r="A120" s="169">
        <v>76</v>
      </c>
      <c r="B120" s="170" t="s">
        <v>310</v>
      </c>
      <c r="C120" s="187" t="s">
        <v>311</v>
      </c>
      <c r="D120" s="171" t="s">
        <v>312</v>
      </c>
      <c r="E120" s="172">
        <v>1</v>
      </c>
      <c r="F120" s="173"/>
      <c r="G120" s="174">
        <f>ROUND(E120*F120,2)</f>
        <v>0</v>
      </c>
      <c r="H120" s="173"/>
      <c r="I120" s="174">
        <f>ROUND(E120*H120,2)</f>
        <v>0</v>
      </c>
      <c r="J120" s="173"/>
      <c r="K120" s="174">
        <f>ROUND(E120*J120,2)</f>
        <v>0</v>
      </c>
      <c r="L120" s="174">
        <v>21</v>
      </c>
      <c r="M120" s="174">
        <f>G120*(1+L120/100)</f>
        <v>0</v>
      </c>
      <c r="N120" s="174">
        <v>0</v>
      </c>
      <c r="O120" s="174">
        <f>ROUND(E120*N120,2)</f>
        <v>0</v>
      </c>
      <c r="P120" s="174">
        <v>0</v>
      </c>
      <c r="Q120" s="174">
        <f>ROUND(E120*P120,2)</f>
        <v>0</v>
      </c>
      <c r="R120" s="174"/>
      <c r="S120" s="174" t="s">
        <v>122</v>
      </c>
      <c r="T120" s="175" t="s">
        <v>113</v>
      </c>
      <c r="U120" s="159">
        <v>0</v>
      </c>
      <c r="V120" s="159">
        <f>ROUND(E120*U120,2)</f>
        <v>0</v>
      </c>
      <c r="W120" s="159"/>
      <c r="X120" s="159" t="s">
        <v>313</v>
      </c>
      <c r="Y120" s="150"/>
      <c r="Z120" s="150"/>
      <c r="AA120" s="150"/>
      <c r="AB120" s="150"/>
      <c r="AC120" s="150"/>
      <c r="AD120" s="150"/>
      <c r="AE120" s="150"/>
      <c r="AF120" s="150"/>
      <c r="AG120" s="150" t="s">
        <v>314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49" t="s">
        <v>315</v>
      </c>
      <c r="D121" s="250"/>
      <c r="E121" s="250"/>
      <c r="F121" s="250"/>
      <c r="G121" s="250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167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69">
        <v>77</v>
      </c>
      <c r="B122" s="170" t="s">
        <v>316</v>
      </c>
      <c r="C122" s="187" t="s">
        <v>317</v>
      </c>
      <c r="D122" s="171" t="s">
        <v>312</v>
      </c>
      <c r="E122" s="172">
        <v>1</v>
      </c>
      <c r="F122" s="173"/>
      <c r="G122" s="174">
        <f>ROUND(E122*F122,2)</f>
        <v>0</v>
      </c>
      <c r="H122" s="173"/>
      <c r="I122" s="174">
        <f>ROUND(E122*H122,2)</f>
        <v>0</v>
      </c>
      <c r="J122" s="173"/>
      <c r="K122" s="174">
        <f>ROUND(E122*J122,2)</f>
        <v>0</v>
      </c>
      <c r="L122" s="174">
        <v>21</v>
      </c>
      <c r="M122" s="174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4"/>
      <c r="S122" s="174" t="s">
        <v>122</v>
      </c>
      <c r="T122" s="175" t="s">
        <v>113</v>
      </c>
      <c r="U122" s="159">
        <v>0</v>
      </c>
      <c r="V122" s="159">
        <f>ROUND(E122*U122,2)</f>
        <v>0</v>
      </c>
      <c r="W122" s="159"/>
      <c r="X122" s="159" t="s">
        <v>313</v>
      </c>
      <c r="Y122" s="150"/>
      <c r="Z122" s="150"/>
      <c r="AA122" s="150"/>
      <c r="AB122" s="150"/>
      <c r="AC122" s="150"/>
      <c r="AD122" s="150"/>
      <c r="AE122" s="150"/>
      <c r="AF122" s="150"/>
      <c r="AG122" s="150" t="s">
        <v>318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33.75" outlineLevel="1" x14ac:dyDescent="0.2">
      <c r="A123" s="157"/>
      <c r="B123" s="158"/>
      <c r="C123" s="249" t="s">
        <v>319</v>
      </c>
      <c r="D123" s="250"/>
      <c r="E123" s="250"/>
      <c r="F123" s="250"/>
      <c r="G123" s="250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167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83" t="str">
        <f>C123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123" s="150"/>
      <c r="BC123" s="150"/>
      <c r="BD123" s="150"/>
      <c r="BE123" s="150"/>
      <c r="BF123" s="150"/>
      <c r="BG123" s="150"/>
      <c r="BH123" s="150"/>
    </row>
    <row r="124" spans="1:60" x14ac:dyDescent="0.2">
      <c r="A124" s="3"/>
      <c r="B124" s="4"/>
      <c r="C124" s="18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AE124">
        <v>15</v>
      </c>
      <c r="AF124">
        <v>21</v>
      </c>
      <c r="AG124" t="s">
        <v>94</v>
      </c>
    </row>
    <row r="125" spans="1:60" x14ac:dyDescent="0.2">
      <c r="A125" s="153"/>
      <c r="B125" s="154" t="s">
        <v>29</v>
      </c>
      <c r="C125" s="190"/>
      <c r="D125" s="155"/>
      <c r="E125" s="156"/>
      <c r="F125" s="156"/>
      <c r="G125" s="184">
        <f>G8+G11+G30+G47+G65+G86+G109+G115+G119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E125">
        <f>SUMIF(L7:L123,AE124,G7:G123)</f>
        <v>0</v>
      </c>
      <c r="AF125">
        <f>SUMIF(L7:L123,AF124,G7:G123)</f>
        <v>0</v>
      </c>
      <c r="AG125" t="s">
        <v>320</v>
      </c>
    </row>
    <row r="126" spans="1:60" x14ac:dyDescent="0.2">
      <c r="C126" s="191"/>
      <c r="D126" s="10"/>
      <c r="AG126" t="s">
        <v>321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13" sheet="1" objects="1" scenarios="1"/>
  <mergeCells count="19">
    <mergeCell ref="C123:G123"/>
    <mergeCell ref="C79:G79"/>
    <mergeCell ref="C81:G81"/>
    <mergeCell ref="C83:G83"/>
    <mergeCell ref="C114:G114"/>
    <mergeCell ref="C117:G117"/>
    <mergeCell ref="C121:G121"/>
    <mergeCell ref="C71:G71"/>
    <mergeCell ref="A1:G1"/>
    <mergeCell ref="C2:G2"/>
    <mergeCell ref="C3:G3"/>
    <mergeCell ref="C4:G4"/>
    <mergeCell ref="C18:G18"/>
    <mergeCell ref="C28:G28"/>
    <mergeCell ref="C32:G32"/>
    <mergeCell ref="C33:G33"/>
    <mergeCell ref="C46:G46"/>
    <mergeCell ref="C67:G67"/>
    <mergeCell ref="C69:G6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D.1.4 D.1.4.1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'D.1.4 D.1.4.1 Pol'!Názvy_tisku</vt:lpstr>
      <vt:lpstr>oadresa</vt:lpstr>
      <vt:lpstr>Stavba!Objednatel</vt:lpstr>
      <vt:lpstr>Stavba!Objekt</vt:lpstr>
      <vt:lpstr>'D.1.4 D.1.4.1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Precision</dc:creator>
  <cp:lastModifiedBy>Stanislav Skřička</cp:lastModifiedBy>
  <cp:lastPrinted>2019-03-19T12:27:02Z</cp:lastPrinted>
  <dcterms:created xsi:type="dcterms:W3CDTF">2009-04-08T07:15:50Z</dcterms:created>
  <dcterms:modified xsi:type="dcterms:W3CDTF">2020-07-13T07:39:13Z</dcterms:modified>
</cp:coreProperties>
</file>